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5480" windowHeight="9120"/>
  </bookViews>
  <sheets>
    <sheet name="СК 2016-2017" sheetId="11" r:id="rId1"/>
    <sheet name="Чебаркуль СК 2015-2016" sheetId="2" r:id="rId2"/>
    <sheet name="2014-2015" sheetId="4" r:id="rId3"/>
    <sheet name="2013-2014" sheetId="5" r:id="rId4"/>
    <sheet name="Лист1" sheetId="12" state="hidden" r:id="rId5"/>
  </sheets>
  <definedNames>
    <definedName name="_xlnm.Print_Titles" localSheetId="0">'СК 2016-2017'!$A:$C</definedName>
    <definedName name="_xlnm.Print_Titles" localSheetId="1">'Чебаркуль СК 2015-2016'!$A:$B</definedName>
    <definedName name="_xlnm.Print_Area" localSheetId="2">'2014-2015'!$A$1:$T$47</definedName>
  </definedNames>
  <calcPr calcId="145621"/>
  <fileRecoveryPr repairLoad="1"/>
</workbook>
</file>

<file path=xl/calcChain.xml><?xml version="1.0" encoding="utf-8"?>
<calcChain xmlns="http://schemas.openxmlformats.org/spreadsheetml/2006/main">
  <c r="BH28" i="11" l="1"/>
  <c r="BN28" i="11" s="1"/>
  <c r="BM8" i="11"/>
  <c r="BN8" i="11"/>
  <c r="CM7" i="11" l="1"/>
  <c r="CN7" i="11"/>
  <c r="CM8" i="11"/>
  <c r="CN8" i="11"/>
  <c r="CM9" i="11"/>
  <c r="CN9" i="11"/>
  <c r="CM10" i="11"/>
  <c r="CN10" i="11"/>
  <c r="CM11" i="11"/>
  <c r="CN11" i="11"/>
  <c r="CM12" i="11"/>
  <c r="CN12" i="11"/>
  <c r="CM13" i="11"/>
  <c r="CN13" i="11"/>
  <c r="CM14" i="11"/>
  <c r="CN14" i="11"/>
  <c r="CM15" i="11"/>
  <c r="CN15" i="11"/>
  <c r="CM16" i="11"/>
  <c r="CN16" i="11"/>
  <c r="CM17" i="11"/>
  <c r="CN17" i="11"/>
  <c r="CM18" i="11"/>
  <c r="CN18" i="11"/>
  <c r="CM19" i="11"/>
  <c r="CN19" i="11"/>
  <c r="CM20" i="11"/>
  <c r="CN20" i="11"/>
  <c r="CM21" i="11"/>
  <c r="CN21" i="11"/>
  <c r="CM22" i="11"/>
  <c r="CN22" i="11"/>
  <c r="CM23" i="11"/>
  <c r="CN23" i="11"/>
  <c r="CM24" i="11"/>
  <c r="CN24" i="11"/>
  <c r="CM25" i="11"/>
  <c r="CN25" i="11"/>
  <c r="CM26" i="11"/>
  <c r="CN26" i="11"/>
  <c r="CM27" i="11"/>
  <c r="CN27" i="11"/>
  <c r="CN28" i="11"/>
  <c r="CM29" i="11"/>
  <c r="CN29" i="11"/>
  <c r="CM30" i="11"/>
  <c r="CN30" i="11"/>
  <c r="CM31" i="11"/>
  <c r="CN31" i="11"/>
  <c r="CM32" i="11"/>
  <c r="CN32" i="11"/>
  <c r="CM33" i="11"/>
  <c r="CN33" i="11"/>
  <c r="CM34" i="11"/>
  <c r="CN34" i="11"/>
  <c r="CM35" i="11"/>
  <c r="CN35" i="11"/>
  <c r="CM36" i="11"/>
  <c r="CN36" i="11"/>
  <c r="CM37" i="11"/>
  <c r="CN37" i="11"/>
  <c r="CM38" i="11"/>
  <c r="CN38" i="11"/>
  <c r="CN6" i="11"/>
  <c r="CM6" i="11"/>
  <c r="BD7" i="11"/>
  <c r="BE7" i="11" s="1"/>
  <c r="BF7" i="11"/>
  <c r="BD8" i="11"/>
  <c r="BE8" i="11"/>
  <c r="BF8" i="11"/>
  <c r="BL25" i="11"/>
  <c r="BM25" i="11" s="1"/>
  <c r="BN25" i="11"/>
  <c r="BL26" i="11"/>
  <c r="BM26" i="11"/>
  <c r="BN26" i="11"/>
  <c r="BL28" i="11"/>
  <c r="BM28" i="11" s="1"/>
  <c r="BL17" i="11"/>
  <c r="BM17" i="11" s="1"/>
  <c r="BN17" i="11"/>
  <c r="BL18" i="11"/>
  <c r="BM18" i="11"/>
  <c r="BN18" i="11"/>
  <c r="BL19" i="11"/>
  <c r="BM19" i="11" s="1"/>
  <c r="BN19" i="11"/>
  <c r="BL20" i="11"/>
  <c r="BM20" i="11"/>
  <c r="BN20" i="11"/>
  <c r="BL21" i="11"/>
  <c r="BM21" i="11" s="1"/>
  <c r="BN21" i="11"/>
  <c r="BL22" i="11"/>
  <c r="BM22" i="11"/>
  <c r="BN22" i="11"/>
  <c r="BL23" i="11"/>
  <c r="BM23" i="11" s="1"/>
  <c r="BN23" i="11"/>
  <c r="BL8" i="11"/>
  <c r="CL7" i="11"/>
  <c r="CL8" i="11"/>
  <c r="CL9" i="11"/>
  <c r="CL10" i="11"/>
  <c r="CL11" i="11"/>
  <c r="CL12" i="11"/>
  <c r="CL13" i="11"/>
  <c r="CL14" i="11"/>
  <c r="CL15" i="11"/>
  <c r="CL16" i="11"/>
  <c r="CL17" i="11"/>
  <c r="CL18" i="11"/>
  <c r="CL19" i="11"/>
  <c r="CL20" i="11"/>
  <c r="CL21" i="11"/>
  <c r="CL22" i="11"/>
  <c r="CL23" i="11"/>
  <c r="CL24" i="11"/>
  <c r="CL25" i="11"/>
  <c r="CL26" i="11"/>
  <c r="CL27" i="11"/>
  <c r="CL28" i="11"/>
  <c r="CL29" i="11"/>
  <c r="CL30" i="11"/>
  <c r="CL31" i="11"/>
  <c r="CL32" i="11"/>
  <c r="CL33" i="11"/>
  <c r="CL34" i="11"/>
  <c r="CL35" i="11"/>
  <c r="CL36" i="11"/>
  <c r="CL37" i="11"/>
  <c r="CL38" i="11"/>
  <c r="BJ28" i="11"/>
  <c r="BJ25" i="11"/>
  <c r="BJ26" i="11"/>
  <c r="BJ21" i="11"/>
  <c r="BJ22" i="11"/>
  <c r="BJ17" i="11"/>
  <c r="BJ8" i="11"/>
  <c r="CL6" i="11"/>
  <c r="CM28" i="11" l="1"/>
  <c r="CK13" i="11"/>
  <c r="BH12" i="11"/>
  <c r="CK7" i="11"/>
  <c r="CK8" i="11"/>
  <c r="CK9" i="11"/>
  <c r="CK10" i="11"/>
  <c r="CK14" i="11"/>
  <c r="CK15" i="11"/>
  <c r="CK16" i="11"/>
  <c r="CK17" i="11"/>
  <c r="CK18" i="11"/>
  <c r="CK19" i="11"/>
  <c r="CK20" i="11"/>
  <c r="CK21" i="11"/>
  <c r="CK22" i="11"/>
  <c r="CK23" i="11"/>
  <c r="CK24" i="11"/>
  <c r="CK25" i="11"/>
  <c r="CK26" i="11"/>
  <c r="CK27" i="11"/>
  <c r="CK28" i="11"/>
  <c r="CK29" i="11"/>
  <c r="CK30" i="11"/>
  <c r="CK31" i="11"/>
  <c r="CK32" i="11"/>
  <c r="CK33" i="11"/>
  <c r="CK34" i="11"/>
  <c r="CK35" i="11"/>
  <c r="CK36" i="11"/>
  <c r="CK37" i="11"/>
  <c r="CK38" i="11"/>
  <c r="CK6" i="11"/>
  <c r="BH34" i="11"/>
  <c r="BH38" i="11"/>
  <c r="BH33" i="11"/>
  <c r="BH32" i="11"/>
  <c r="BH30" i="11"/>
  <c r="BH29" i="11"/>
  <c r="BH27" i="11"/>
  <c r="BH26" i="11"/>
  <c r="BH25" i="11"/>
  <c r="BH10" i="11"/>
  <c r="BH9" i="11"/>
  <c r="BH8" i="11"/>
  <c r="BH7" i="11"/>
  <c r="BI18" i="11"/>
  <c r="BH18" i="11" s="1"/>
  <c r="BH37" i="11"/>
  <c r="BH36" i="11"/>
  <c r="BH35" i="11"/>
  <c r="BH31" i="11"/>
  <c r="BH23" i="11"/>
  <c r="BH22" i="11"/>
  <c r="BH21" i="11"/>
  <c r="BH20" i="11"/>
  <c r="BH19" i="11"/>
  <c r="BH17" i="11"/>
  <c r="BH16" i="11"/>
  <c r="BH15" i="11"/>
  <c r="BH14" i="11"/>
  <c r="BH13" i="11"/>
  <c r="BH6" i="11"/>
  <c r="BV22" i="11"/>
  <c r="BV21" i="11"/>
  <c r="BV17" i="11"/>
  <c r="BA28" i="11" l="1"/>
  <c r="I7" i="11" l="1"/>
  <c r="BB25" i="11"/>
  <c r="BD25" i="11"/>
  <c r="BE25" i="11" s="1"/>
  <c r="BF25" i="11"/>
  <c r="BD26" i="11"/>
  <c r="BE26" i="11"/>
  <c r="BF26" i="11"/>
  <c r="BD21" i="11"/>
  <c r="BE21" i="11" s="1"/>
  <c r="BF21" i="11"/>
  <c r="BD22" i="11"/>
  <c r="BE22" i="11" s="1"/>
  <c r="BF22" i="11"/>
  <c r="BB21" i="11"/>
  <c r="BB22" i="11"/>
  <c r="BA18" i="11"/>
  <c r="BD17" i="11"/>
  <c r="BE17" i="11" s="1"/>
  <c r="BB17" i="11"/>
  <c r="BB8" i="11"/>
  <c r="AT25" i="11"/>
  <c r="AT24" i="11"/>
  <c r="AV25" i="11"/>
  <c r="AW25" i="11" s="1"/>
  <c r="AX25" i="11"/>
  <c r="AV26" i="11"/>
  <c r="AW26" i="11"/>
  <c r="AX26" i="11"/>
  <c r="AV8" i="11"/>
  <c r="AW8" i="11" s="1"/>
  <c r="AX8" i="11"/>
  <c r="AT8" i="11"/>
  <c r="AT17" i="11"/>
  <c r="AT18" i="11"/>
  <c r="AV17" i="11"/>
  <c r="AW17" i="11" s="1"/>
  <c r="AV21" i="11"/>
  <c r="AW21" i="11" s="1"/>
  <c r="AX21" i="11"/>
  <c r="AV22" i="11"/>
  <c r="AW22" i="11" s="1"/>
  <c r="AX22" i="11"/>
  <c r="AT21" i="11"/>
  <c r="AT22" i="11"/>
  <c r="AZ38" i="11"/>
  <c r="AZ37" i="11"/>
  <c r="AZ36" i="11"/>
  <c r="AZ35" i="11"/>
  <c r="AZ33" i="11"/>
  <c r="AZ32" i="11"/>
  <c r="AZ31" i="11"/>
  <c r="AZ30" i="11"/>
  <c r="AZ29" i="11" s="1"/>
  <c r="AZ28" i="11"/>
  <c r="BF28" i="11" s="1"/>
  <c r="AZ27" i="11"/>
  <c r="AZ26" i="11"/>
  <c r="AZ25" i="11"/>
  <c r="AZ23" i="11"/>
  <c r="AZ22" i="11"/>
  <c r="AZ21" i="11"/>
  <c r="AZ20" i="11"/>
  <c r="AZ19" i="11"/>
  <c r="AZ18" i="11" s="1"/>
  <c r="AZ17" i="11"/>
  <c r="AZ16" i="11"/>
  <c r="AZ15" i="11"/>
  <c r="AZ14" i="11"/>
  <c r="AZ13" i="11"/>
  <c r="AZ12" i="11"/>
  <c r="AZ10" i="11"/>
  <c r="AZ9" i="11"/>
  <c r="AZ8" i="11"/>
  <c r="AZ6" i="11"/>
  <c r="AR38" i="11"/>
  <c r="AR37" i="11"/>
  <c r="AR36" i="11"/>
  <c r="AR35" i="11"/>
  <c r="AR33" i="11"/>
  <c r="AR32" i="11"/>
  <c r="AR31" i="11"/>
  <c r="AR30" i="11"/>
  <c r="AR29" i="11"/>
  <c r="AR28" i="11"/>
  <c r="AT28" i="11" s="1"/>
  <c r="AR27" i="11"/>
  <c r="AR26" i="11"/>
  <c r="AR25" i="11"/>
  <c r="AR23" i="11"/>
  <c r="AR22" i="11"/>
  <c r="AR21" i="11"/>
  <c r="AR20" i="11"/>
  <c r="AR19" i="11"/>
  <c r="AR18" i="11"/>
  <c r="AR17" i="11"/>
  <c r="AR16" i="11"/>
  <c r="AR15" i="11"/>
  <c r="AR14" i="11"/>
  <c r="AR13" i="11"/>
  <c r="AR12" i="11"/>
  <c r="AR11" i="11" s="1"/>
  <c r="AR10" i="11"/>
  <c r="AR9" i="11"/>
  <c r="AR8" i="11"/>
  <c r="AR6" i="11"/>
  <c r="BB28" i="11" l="1"/>
  <c r="BD28" i="11"/>
  <c r="BE28" i="11" s="1"/>
  <c r="AX28" i="11"/>
  <c r="AV28" i="11"/>
  <c r="AW28" i="11" s="1"/>
  <c r="AT26" i="11"/>
  <c r="BB26" i="11"/>
  <c r="AK29" i="11" l="1"/>
  <c r="AK11" i="11"/>
  <c r="AK18" i="11"/>
  <c r="AJ17" i="11"/>
  <c r="AJ38" i="11"/>
  <c r="AJ37" i="11"/>
  <c r="AJ36" i="11"/>
  <c r="AJ35" i="11"/>
  <c r="AJ33" i="11"/>
  <c r="AJ32" i="11"/>
  <c r="AJ31" i="11"/>
  <c r="AJ30" i="11"/>
  <c r="AJ28" i="11"/>
  <c r="AP28" i="11" s="1"/>
  <c r="AJ27" i="11"/>
  <c r="AJ26" i="11"/>
  <c r="AP26" i="11" s="1"/>
  <c r="AJ25" i="11"/>
  <c r="AP25" i="11" s="1"/>
  <c r="AJ23" i="11"/>
  <c r="AJ22" i="11"/>
  <c r="AP22" i="11" s="1"/>
  <c r="AJ21" i="11"/>
  <c r="AP21" i="11" s="1"/>
  <c r="AJ20" i="11"/>
  <c r="AJ19" i="11"/>
  <c r="AJ16" i="11"/>
  <c r="AJ15" i="11"/>
  <c r="AJ14" i="11"/>
  <c r="AJ13" i="11"/>
  <c r="AJ12" i="11"/>
  <c r="AJ10" i="11"/>
  <c r="AJ9" i="11"/>
  <c r="AJ8" i="11"/>
  <c r="AP8" i="11" s="1"/>
  <c r="AJ6" i="11"/>
  <c r="AB25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T28" i="11"/>
  <c r="L28" i="11"/>
  <c r="R28" i="11" s="1"/>
  <c r="I17" i="11"/>
  <c r="AX17" i="11"/>
  <c r="BF17" i="11"/>
  <c r="AN17" i="11" l="1"/>
  <c r="AJ29" i="11"/>
  <c r="AJ18" i="11"/>
  <c r="AL17" i="11"/>
  <c r="AO17" i="11"/>
  <c r="AP17" i="11"/>
  <c r="AJ11" i="11"/>
  <c r="Z28" i="11"/>
  <c r="I25" i="11"/>
  <c r="AD25" i="11" s="1"/>
  <c r="AH25" i="11"/>
  <c r="AN25" i="11" l="1"/>
  <c r="AO25" i="11" s="1"/>
  <c r="AL25" i="11"/>
  <c r="AF25" i="11"/>
  <c r="AB30" i="11"/>
  <c r="AC29" i="11"/>
  <c r="AB29" i="11" s="1"/>
  <c r="I28" i="11"/>
  <c r="AG25" i="11" l="1"/>
  <c r="X28" i="11"/>
  <c r="Y28" i="11" s="1"/>
  <c r="P28" i="11"/>
  <c r="AN28" i="11"/>
  <c r="AO28" i="11" s="1"/>
  <c r="N28" i="11"/>
  <c r="V28" i="11"/>
  <c r="AL28" i="11"/>
  <c r="AC18" i="11"/>
  <c r="AC11" i="11"/>
  <c r="AB38" i="11"/>
  <c r="AB33" i="11"/>
  <c r="AB32" i="11"/>
  <c r="AB28" i="11"/>
  <c r="AH28" i="11" s="1"/>
  <c r="AB27" i="11"/>
  <c r="AH27" i="11" s="1"/>
  <c r="AB26" i="11"/>
  <c r="AH26" i="11" s="1"/>
  <c r="AB10" i="11"/>
  <c r="AB9" i="11"/>
  <c r="AB8" i="11"/>
  <c r="AB37" i="11"/>
  <c r="AB36" i="11"/>
  <c r="AB35" i="11"/>
  <c r="AB34" i="11"/>
  <c r="AB31" i="11"/>
  <c r="AB23" i="11"/>
  <c r="AB22" i="11"/>
  <c r="AB21" i="11"/>
  <c r="AB20" i="11"/>
  <c r="AB19" i="11"/>
  <c r="AB16" i="11"/>
  <c r="AB15" i="11"/>
  <c r="AB14" i="11"/>
  <c r="AH14" i="11" s="1"/>
  <c r="AB13" i="11"/>
  <c r="AB12" i="11"/>
  <c r="AB6" i="11"/>
  <c r="AB11" i="11" l="1"/>
  <c r="AH8" i="11"/>
  <c r="Q28" i="11"/>
  <c r="AB18" i="11"/>
  <c r="AH22" i="11"/>
  <c r="AH21" i="11"/>
  <c r="AF28" i="11"/>
  <c r="AD28" i="11"/>
  <c r="T8" i="11"/>
  <c r="U29" i="11"/>
  <c r="T29" i="11" s="1"/>
  <c r="U11" i="11"/>
  <c r="U18" i="11"/>
  <c r="I26" i="11"/>
  <c r="I24" i="11"/>
  <c r="I21" i="11"/>
  <c r="I22" i="11"/>
  <c r="J8" i="11"/>
  <c r="I8" i="11"/>
  <c r="AD8" i="11" s="1"/>
  <c r="T38" i="11"/>
  <c r="Z38" i="11" s="1"/>
  <c r="T33" i="11"/>
  <c r="Z33" i="11" s="1"/>
  <c r="T32" i="11"/>
  <c r="Z32" i="11" s="1"/>
  <c r="T30" i="11"/>
  <c r="Z30" i="11" s="1"/>
  <c r="T27" i="11"/>
  <c r="Z27" i="11" s="1"/>
  <c r="T26" i="11"/>
  <c r="Z26" i="11" s="1"/>
  <c r="T10" i="11"/>
  <c r="Z10" i="11" s="1"/>
  <c r="T9" i="11"/>
  <c r="T7" i="11"/>
  <c r="T37" i="11"/>
  <c r="Z37" i="11" s="1"/>
  <c r="T36" i="11"/>
  <c r="Z36" i="11" s="1"/>
  <c r="T35" i="11"/>
  <c r="Z35" i="11" s="1"/>
  <c r="T34" i="11"/>
  <c r="Z34" i="11" s="1"/>
  <c r="T31" i="11"/>
  <c r="Z31" i="11" s="1"/>
  <c r="T23" i="11"/>
  <c r="Z23" i="11" s="1"/>
  <c r="T22" i="11"/>
  <c r="T21" i="11"/>
  <c r="Z21" i="11" s="1"/>
  <c r="T20" i="11"/>
  <c r="T19" i="11"/>
  <c r="T16" i="11"/>
  <c r="Z16" i="11" s="1"/>
  <c r="T15" i="11"/>
  <c r="T14" i="11"/>
  <c r="Z14" i="11" s="1"/>
  <c r="T13" i="11"/>
  <c r="T12" i="11"/>
  <c r="T6" i="11"/>
  <c r="Z6" i="11" s="1"/>
  <c r="AN26" i="11" l="1"/>
  <c r="AO26" i="11" s="1"/>
  <c r="AL26" i="11"/>
  <c r="AF22" i="11"/>
  <c r="AG22" i="11" s="1"/>
  <c r="AN22" i="11"/>
  <c r="AO22" i="11" s="1"/>
  <c r="AL22" i="11"/>
  <c r="AD22" i="11"/>
  <c r="AN8" i="11"/>
  <c r="AO8" i="11" s="1"/>
  <c r="AL8" i="11"/>
  <c r="AF21" i="11"/>
  <c r="AG21" i="11" s="1"/>
  <c r="AN21" i="11"/>
  <c r="AO21" i="11" s="1"/>
  <c r="AL21" i="11"/>
  <c r="AD21" i="11"/>
  <c r="AG28" i="11"/>
  <c r="V8" i="11"/>
  <c r="AF8" i="11"/>
  <c r="AG8" i="11" s="1"/>
  <c r="AF26" i="11"/>
  <c r="AG26" i="11" s="1"/>
  <c r="AD26" i="11"/>
  <c r="Z8" i="11"/>
  <c r="Z12" i="11"/>
  <c r="T11" i="11"/>
  <c r="Z13" i="11"/>
  <c r="Z15" i="11"/>
  <c r="T18" i="11"/>
  <c r="Z7" i="11"/>
  <c r="X22" i="11"/>
  <c r="Y22" i="11" s="1"/>
  <c r="X21" i="11"/>
  <c r="Y21" i="11" s="1"/>
  <c r="V21" i="11"/>
  <c r="V22" i="11"/>
  <c r="Z22" i="11"/>
  <c r="Z9" i="11"/>
  <c r="Z29" i="11"/>
  <c r="X8" i="11"/>
  <c r="X26" i="11"/>
  <c r="Y26" i="11" s="1"/>
  <c r="V26" i="11"/>
  <c r="Y8" i="11" l="1"/>
  <c r="Z18" i="11"/>
  <c r="Z11" i="11"/>
  <c r="M18" i="11" l="1"/>
  <c r="M29" i="11"/>
  <c r="L29" i="11" s="1"/>
  <c r="M11" i="11"/>
  <c r="L37" i="11"/>
  <c r="L36" i="11"/>
  <c r="L35" i="11"/>
  <c r="L34" i="11"/>
  <c r="L31" i="11"/>
  <c r="L23" i="11"/>
  <c r="L22" i="11"/>
  <c r="L21" i="11"/>
  <c r="L20" i="11"/>
  <c r="L19" i="11"/>
  <c r="L16" i="11"/>
  <c r="L15" i="11"/>
  <c r="L14" i="11"/>
  <c r="L13" i="11"/>
  <c r="L12" i="11"/>
  <c r="L6" i="11"/>
  <c r="L38" i="11"/>
  <c r="L33" i="11"/>
  <c r="L32" i="11"/>
  <c r="L30" i="11"/>
  <c r="L27" i="11"/>
  <c r="L26" i="11"/>
  <c r="L10" i="11"/>
  <c r="L9" i="11"/>
  <c r="L7" i="11"/>
  <c r="BX38" i="11"/>
  <c r="BV38" i="11"/>
  <c r="BN38" i="11"/>
  <c r="BF38" i="11"/>
  <c r="AX38" i="11"/>
  <c r="AP38" i="11"/>
  <c r="AH38" i="11"/>
  <c r="I38" i="11"/>
  <c r="E38" i="11"/>
  <c r="BV37" i="11"/>
  <c r="BN37" i="11"/>
  <c r="BF37" i="11"/>
  <c r="AX37" i="11"/>
  <c r="AP37" i="11"/>
  <c r="AH37" i="11"/>
  <c r="R37" i="11"/>
  <c r="I37" i="11"/>
  <c r="E37" i="11"/>
  <c r="BV36" i="11"/>
  <c r="BN36" i="11"/>
  <c r="BF36" i="11"/>
  <c r="AX36" i="11"/>
  <c r="AP36" i="11"/>
  <c r="AH36" i="11"/>
  <c r="I36" i="11"/>
  <c r="E36" i="11"/>
  <c r="BV35" i="11"/>
  <c r="BN35" i="11"/>
  <c r="BF35" i="11"/>
  <c r="AX35" i="11"/>
  <c r="AP35" i="11"/>
  <c r="AH35" i="11"/>
  <c r="I35" i="11"/>
  <c r="E35" i="11"/>
  <c r="BV34" i="11"/>
  <c r="BN34" i="11"/>
  <c r="BF34" i="11"/>
  <c r="AX34" i="11"/>
  <c r="AP34" i="11"/>
  <c r="AH34" i="11"/>
  <c r="I34" i="11"/>
  <c r="E34" i="11"/>
  <c r="BX33" i="11"/>
  <c r="BV33" i="11"/>
  <c r="BU33" i="11"/>
  <c r="BF33" i="11"/>
  <c r="AP33" i="11"/>
  <c r="I33" i="11"/>
  <c r="E33" i="11"/>
  <c r="BX32" i="11"/>
  <c r="BV32" i="11"/>
  <c r="BU32" i="11"/>
  <c r="BF32" i="11"/>
  <c r="AP32" i="11"/>
  <c r="I32" i="11"/>
  <c r="E32" i="11"/>
  <c r="BV31" i="11"/>
  <c r="BN31" i="11"/>
  <c r="BF31" i="11"/>
  <c r="AX31" i="11"/>
  <c r="AP31" i="11"/>
  <c r="AH31" i="11"/>
  <c r="I31" i="11"/>
  <c r="BX30" i="11"/>
  <c r="BV30" i="11"/>
  <c r="BU30" i="11"/>
  <c r="BF30" i="11"/>
  <c r="AP30" i="11"/>
  <c r="I30" i="11"/>
  <c r="BX29" i="11"/>
  <c r="BV29" i="11"/>
  <c r="BN29" i="11"/>
  <c r="BF29" i="11"/>
  <c r="AX29" i="11"/>
  <c r="AP29" i="11"/>
  <c r="AH29" i="11"/>
  <c r="I29" i="11"/>
  <c r="E29" i="11"/>
  <c r="D29" i="11"/>
  <c r="BX27" i="11"/>
  <c r="BV27" i="11"/>
  <c r="BU27" i="11"/>
  <c r="BF27" i="11"/>
  <c r="I27" i="11"/>
  <c r="E27" i="11"/>
  <c r="BV23" i="11"/>
  <c r="BF23" i="11"/>
  <c r="AX23" i="11"/>
  <c r="AP23" i="11"/>
  <c r="AH23" i="11"/>
  <c r="I23" i="11"/>
  <c r="E23" i="11"/>
  <c r="BV20" i="11"/>
  <c r="C20" i="11"/>
  <c r="BV19" i="11"/>
  <c r="C19" i="11"/>
  <c r="BV18" i="11"/>
  <c r="BU18" i="11"/>
  <c r="BF18" i="11"/>
  <c r="AX18" i="11"/>
  <c r="AP18" i="11"/>
  <c r="AH18" i="11"/>
  <c r="I18" i="11"/>
  <c r="E18" i="11"/>
  <c r="D18" i="11"/>
  <c r="BV16" i="11"/>
  <c r="BN16" i="11"/>
  <c r="BF16" i="11"/>
  <c r="AX16" i="11"/>
  <c r="AP16" i="11"/>
  <c r="AH16" i="11"/>
  <c r="J16" i="11"/>
  <c r="I16" i="11"/>
  <c r="E16" i="11"/>
  <c r="BV15" i="11"/>
  <c r="BN15" i="11"/>
  <c r="BF15" i="11"/>
  <c r="AX15" i="11"/>
  <c r="AP15" i="11"/>
  <c r="AH15" i="11"/>
  <c r="J15" i="11"/>
  <c r="I15" i="11"/>
  <c r="E15" i="11"/>
  <c r="BV14" i="11"/>
  <c r="BN14" i="11"/>
  <c r="BF14" i="11"/>
  <c r="AX14" i="11"/>
  <c r="AP14" i="11"/>
  <c r="J14" i="11"/>
  <c r="I14" i="11"/>
  <c r="E14" i="11"/>
  <c r="BV13" i="11"/>
  <c r="BN13" i="11"/>
  <c r="BF13" i="11"/>
  <c r="AX13" i="11"/>
  <c r="AP13" i="11"/>
  <c r="AH13" i="11"/>
  <c r="J13" i="11"/>
  <c r="I13" i="11"/>
  <c r="E13" i="11"/>
  <c r="AX12" i="11"/>
  <c r="AP12" i="11"/>
  <c r="AH12" i="11"/>
  <c r="J12" i="11"/>
  <c r="I12" i="11"/>
  <c r="E12" i="11"/>
  <c r="BF11" i="11"/>
  <c r="AA11" i="11"/>
  <c r="J11" i="11"/>
  <c r="I11" i="11"/>
  <c r="D11" i="11"/>
  <c r="BX10" i="11"/>
  <c r="BV10" i="11"/>
  <c r="BU10" i="11"/>
  <c r="BN10" i="11"/>
  <c r="BF10" i="11"/>
  <c r="AX10" i="11"/>
  <c r="AP10" i="11"/>
  <c r="AH10" i="11"/>
  <c r="J10" i="11"/>
  <c r="I10" i="11"/>
  <c r="E10" i="11"/>
  <c r="BX9" i="11"/>
  <c r="BV9" i="11"/>
  <c r="BU9" i="11"/>
  <c r="BN9" i="11"/>
  <c r="BF9" i="11"/>
  <c r="AX9" i="11"/>
  <c r="AP9" i="11"/>
  <c r="AH9" i="11"/>
  <c r="J9" i="11"/>
  <c r="I9" i="11"/>
  <c r="E9" i="11"/>
  <c r="BX7" i="11"/>
  <c r="BV7" i="11"/>
  <c r="BU7" i="11"/>
  <c r="BN7" i="11"/>
  <c r="J7" i="11"/>
  <c r="E7" i="11"/>
  <c r="BV6" i="11"/>
  <c r="BN6" i="11"/>
  <c r="BF6" i="11"/>
  <c r="AX6" i="11"/>
  <c r="AP6" i="11"/>
  <c r="AH6" i="11"/>
  <c r="J6" i="11"/>
  <c r="I6" i="11"/>
  <c r="E6" i="11"/>
  <c r="R6" i="11" l="1"/>
  <c r="E11" i="11"/>
  <c r="R34" i="11"/>
  <c r="R12" i="11"/>
  <c r="R16" i="11"/>
  <c r="AF14" i="11"/>
  <c r="AG14" i="11" s="1"/>
  <c r="AD14" i="11"/>
  <c r="AD27" i="11"/>
  <c r="AF27" i="11"/>
  <c r="AG27" i="11" s="1"/>
  <c r="BJ6" i="11"/>
  <c r="X6" i="11"/>
  <c r="Y6" i="11" s="1"/>
  <c r="X7" i="11"/>
  <c r="Y7" i="11" s="1"/>
  <c r="V7" i="11"/>
  <c r="BJ10" i="11"/>
  <c r="X10" i="11"/>
  <c r="Y10" i="11" s="1"/>
  <c r="V10" i="11"/>
  <c r="AV11" i="11"/>
  <c r="AW11" i="11" s="1"/>
  <c r="V11" i="11"/>
  <c r="X18" i="11"/>
  <c r="Y18" i="11" s="1"/>
  <c r="V18" i="11"/>
  <c r="Z19" i="11"/>
  <c r="X30" i="11"/>
  <c r="Y30" i="11" s="1"/>
  <c r="V30" i="11"/>
  <c r="X32" i="11"/>
  <c r="Y32" i="11" s="1"/>
  <c r="V32" i="11"/>
  <c r="BY33" i="11"/>
  <c r="BZ33" i="11" s="1"/>
  <c r="X33" i="11"/>
  <c r="Y33" i="11" s="1"/>
  <c r="V33" i="11"/>
  <c r="BJ34" i="11"/>
  <c r="X34" i="11"/>
  <c r="Y34" i="11" s="1"/>
  <c r="V34" i="11"/>
  <c r="BR35" i="11"/>
  <c r="X35" i="11"/>
  <c r="Y35" i="11" s="1"/>
  <c r="V35" i="11"/>
  <c r="N7" i="11"/>
  <c r="N10" i="11"/>
  <c r="R27" i="11"/>
  <c r="N27" i="11"/>
  <c r="N30" i="11"/>
  <c r="N33" i="11"/>
  <c r="N13" i="11"/>
  <c r="N15" i="11"/>
  <c r="R21" i="11"/>
  <c r="N21" i="11"/>
  <c r="P21" i="11"/>
  <c r="N23" i="11"/>
  <c r="N34" i="11"/>
  <c r="N36" i="11"/>
  <c r="L18" i="11"/>
  <c r="X9" i="11"/>
  <c r="Y9" i="11" s="1"/>
  <c r="V9" i="11"/>
  <c r="X12" i="11"/>
  <c r="V12" i="11"/>
  <c r="BR13" i="11"/>
  <c r="X13" i="11"/>
  <c r="Y13" i="11" s="1"/>
  <c r="V13" i="11"/>
  <c r="R13" i="11"/>
  <c r="BJ14" i="11"/>
  <c r="X14" i="11"/>
  <c r="Y14" i="11" s="1"/>
  <c r="P14" i="11"/>
  <c r="V14" i="11"/>
  <c r="BR15" i="11"/>
  <c r="X15" i="11"/>
  <c r="Y15" i="11" s="1"/>
  <c r="V15" i="11"/>
  <c r="R15" i="11"/>
  <c r="BJ16" i="11"/>
  <c r="X16" i="11"/>
  <c r="Y16" i="11" s="1"/>
  <c r="V16" i="11"/>
  <c r="I20" i="11"/>
  <c r="BJ20" i="11" s="1"/>
  <c r="Z20" i="11"/>
  <c r="BR23" i="11"/>
  <c r="X23" i="11"/>
  <c r="Y23" i="11" s="1"/>
  <c r="V23" i="11"/>
  <c r="R23" i="11"/>
  <c r="P27" i="11"/>
  <c r="X27" i="11"/>
  <c r="Y27" i="11" s="1"/>
  <c r="V27" i="11"/>
  <c r="BR29" i="11"/>
  <c r="X29" i="11"/>
  <c r="Y29" i="11" s="1"/>
  <c r="V29" i="11"/>
  <c r="BJ31" i="11"/>
  <c r="X31" i="11"/>
  <c r="Y31" i="11" s="1"/>
  <c r="V31" i="11"/>
  <c r="BJ36" i="11"/>
  <c r="X36" i="11"/>
  <c r="Y36" i="11" s="1"/>
  <c r="V36" i="11"/>
  <c r="R36" i="11"/>
  <c r="X37" i="11"/>
  <c r="Y37" i="11" s="1"/>
  <c r="V37" i="11"/>
  <c r="BR38" i="11"/>
  <c r="X38" i="11"/>
  <c r="Y38" i="11" s="1"/>
  <c r="V38" i="11"/>
  <c r="N9" i="11"/>
  <c r="N26" i="11"/>
  <c r="R26" i="11"/>
  <c r="P26" i="11"/>
  <c r="N29" i="11"/>
  <c r="N32" i="11"/>
  <c r="R38" i="11"/>
  <c r="N38" i="11"/>
  <c r="N12" i="11"/>
  <c r="R14" i="11"/>
  <c r="N14" i="11"/>
  <c r="N16" i="11"/>
  <c r="N20" i="11"/>
  <c r="N22" i="11"/>
  <c r="R22" i="11"/>
  <c r="P22" i="11"/>
  <c r="R31" i="11"/>
  <c r="N31" i="11"/>
  <c r="R35" i="11"/>
  <c r="N35" i="11"/>
  <c r="N37" i="11"/>
  <c r="AH11" i="11"/>
  <c r="BY27" i="11"/>
  <c r="BZ27" i="11" s="1"/>
  <c r="BY30" i="11"/>
  <c r="BZ30" i="11" s="1"/>
  <c r="BY32" i="11"/>
  <c r="BZ32" i="11" s="1"/>
  <c r="L11" i="11"/>
  <c r="BY9" i="11"/>
  <c r="BZ9" i="11" s="1"/>
  <c r="I19" i="11"/>
  <c r="BB19" i="11" s="1"/>
  <c r="BR14" i="11"/>
  <c r="BR37" i="11"/>
  <c r="AT9" i="11"/>
  <c r="BR12" i="11"/>
  <c r="BY7" i="11"/>
  <c r="BZ7" i="11" s="1"/>
  <c r="AT10" i="11"/>
  <c r="BR16" i="11"/>
  <c r="BY18" i="11"/>
  <c r="BZ18" i="11" s="1"/>
  <c r="AL11" i="11"/>
  <c r="AD18" i="11"/>
  <c r="AN18" i="11"/>
  <c r="AO18" i="11" s="1"/>
  <c r="AT27" i="11"/>
  <c r="BB27" i="11"/>
  <c r="BR27" i="11"/>
  <c r="AD30" i="11"/>
  <c r="AT30" i="11"/>
  <c r="P36" i="11"/>
  <c r="AD9" i="11"/>
  <c r="AD10" i="11"/>
  <c r="AD11" i="11"/>
  <c r="AT11" i="11"/>
  <c r="P12" i="11"/>
  <c r="AF12" i="11"/>
  <c r="AG12" i="11" s="1"/>
  <c r="AN12" i="11"/>
  <c r="AO12" i="11" s="1"/>
  <c r="AV12" i="11"/>
  <c r="AW12" i="11" s="1"/>
  <c r="AN14" i="11"/>
  <c r="AO14" i="11" s="1"/>
  <c r="AV14" i="11"/>
  <c r="AW14" i="11" s="1"/>
  <c r="BD14" i="11"/>
  <c r="BE14" i="11" s="1"/>
  <c r="BL14" i="11"/>
  <c r="BM14" i="11" s="1"/>
  <c r="P16" i="11"/>
  <c r="AF16" i="11"/>
  <c r="AG16" i="11" s="1"/>
  <c r="AN16" i="11"/>
  <c r="AO16" i="11" s="1"/>
  <c r="AV16" i="11"/>
  <c r="AW16" i="11" s="1"/>
  <c r="BD16" i="11"/>
  <c r="BE16" i="11" s="1"/>
  <c r="BL16" i="11"/>
  <c r="BM16" i="11" s="1"/>
  <c r="AF18" i="11"/>
  <c r="AG18" i="11" s="1"/>
  <c r="AL18" i="11"/>
  <c r="AV18" i="11"/>
  <c r="AW18" i="11" s="1"/>
  <c r="BB18" i="11"/>
  <c r="AL27" i="11"/>
  <c r="P31" i="11"/>
  <c r="AF31" i="11"/>
  <c r="AG31" i="11" s="1"/>
  <c r="AN31" i="11"/>
  <c r="AO31" i="11" s="1"/>
  <c r="AD32" i="11"/>
  <c r="AT32" i="11"/>
  <c r="AD33" i="11"/>
  <c r="AT33" i="11"/>
  <c r="P34" i="11"/>
  <c r="P37" i="11"/>
  <c r="CA10" i="11"/>
  <c r="CF10" i="11" s="1"/>
  <c r="BW10" i="11"/>
  <c r="CA7" i="11"/>
  <c r="CF7" i="11" s="1"/>
  <c r="BW7" i="11"/>
  <c r="CA9" i="11"/>
  <c r="CF9" i="11" s="1"/>
  <c r="BW9" i="11"/>
  <c r="BY10" i="11"/>
  <c r="BZ10" i="11" s="1"/>
  <c r="N6" i="11"/>
  <c r="P6" i="11"/>
  <c r="AF6" i="11"/>
  <c r="AG6" i="11" s="1"/>
  <c r="AN6" i="11"/>
  <c r="AO6" i="11" s="1"/>
  <c r="AV6" i="11"/>
  <c r="AW6" i="11" s="1"/>
  <c r="BD6" i="11"/>
  <c r="BE6" i="11" s="1"/>
  <c r="BL6" i="11"/>
  <c r="BM6" i="11" s="1"/>
  <c r="BR6" i="11"/>
  <c r="P7" i="11"/>
  <c r="R7" i="11"/>
  <c r="BL7" i="11"/>
  <c r="BM7" i="11" s="1"/>
  <c r="BR7" i="11"/>
  <c r="P9" i="11"/>
  <c r="R9" i="11"/>
  <c r="AF9" i="11"/>
  <c r="AG9" i="11" s="1"/>
  <c r="AL9" i="11"/>
  <c r="AV9" i="11"/>
  <c r="AW9" i="11" s="1"/>
  <c r="BB9" i="11"/>
  <c r="BL9" i="11"/>
  <c r="BM9" i="11" s="1"/>
  <c r="BR9" i="11"/>
  <c r="P10" i="11"/>
  <c r="R10" i="11"/>
  <c r="AF10" i="11"/>
  <c r="AG10" i="11" s="1"/>
  <c r="AL10" i="11"/>
  <c r="AV10" i="11"/>
  <c r="AW10" i="11" s="1"/>
  <c r="BB10" i="11"/>
  <c r="BL10" i="11"/>
  <c r="BM10" i="11" s="1"/>
  <c r="BR10" i="11"/>
  <c r="AN11" i="11"/>
  <c r="AO11" i="11" s="1"/>
  <c r="AP11" i="11"/>
  <c r="AX11" i="11"/>
  <c r="BW18" i="11"/>
  <c r="CA18" i="11"/>
  <c r="V6" i="11"/>
  <c r="AD6" i="11"/>
  <c r="AL6" i="11"/>
  <c r="AT6" i="11"/>
  <c r="BB6" i="11"/>
  <c r="BU6" i="11"/>
  <c r="BJ7" i="11"/>
  <c r="AN9" i="11"/>
  <c r="AO9" i="11" s="1"/>
  <c r="BD9" i="11"/>
  <c r="BE9" i="11" s="1"/>
  <c r="BJ9" i="11"/>
  <c r="AN10" i="11"/>
  <c r="AO10" i="11" s="1"/>
  <c r="BD10" i="11"/>
  <c r="BE10" i="11" s="1"/>
  <c r="BE11" i="11"/>
  <c r="BR11" i="11"/>
  <c r="AT20" i="11"/>
  <c r="AF20" i="11"/>
  <c r="AG20" i="11" s="1"/>
  <c r="CA27" i="11"/>
  <c r="CF27" i="11" s="1"/>
  <c r="BW27" i="11"/>
  <c r="AD13" i="11"/>
  <c r="AL13" i="11"/>
  <c r="AT13" i="11"/>
  <c r="BB13" i="11"/>
  <c r="BJ13" i="11"/>
  <c r="BU13" i="11"/>
  <c r="BY13" i="11" s="1"/>
  <c r="BZ13" i="11" s="1"/>
  <c r="AD15" i="11"/>
  <c r="AL15" i="11"/>
  <c r="AT15" i="11"/>
  <c r="BB15" i="11"/>
  <c r="BJ15" i="11"/>
  <c r="BU15" i="11"/>
  <c r="BD18" i="11"/>
  <c r="BE18" i="11" s="1"/>
  <c r="BR18" i="11"/>
  <c r="BU19" i="11"/>
  <c r="R20" i="11"/>
  <c r="AH20" i="11"/>
  <c r="AP20" i="11"/>
  <c r="AX20" i="11"/>
  <c r="BF20" i="11"/>
  <c r="AD23" i="11"/>
  <c r="AL23" i="11"/>
  <c r="AT23" i="11"/>
  <c r="BB23" i="11"/>
  <c r="BJ23" i="11"/>
  <c r="BU23" i="11"/>
  <c r="AV27" i="11"/>
  <c r="AW27" i="11" s="1"/>
  <c r="AX27" i="11"/>
  <c r="BL27" i="11"/>
  <c r="BM27" i="11" s="1"/>
  <c r="BN27" i="11"/>
  <c r="CA30" i="11"/>
  <c r="CF30" i="11" s="1"/>
  <c r="BW30" i="11"/>
  <c r="CA32" i="11"/>
  <c r="CF32" i="11" s="1"/>
  <c r="BW32" i="11"/>
  <c r="AD12" i="11"/>
  <c r="AL12" i="11"/>
  <c r="AT12" i="11"/>
  <c r="P13" i="11"/>
  <c r="AF13" i="11"/>
  <c r="AN13" i="11"/>
  <c r="AO13" i="11" s="1"/>
  <c r="AV13" i="11"/>
  <c r="AW13" i="11" s="1"/>
  <c r="BD13" i="11"/>
  <c r="BE13" i="11" s="1"/>
  <c r="BL13" i="11"/>
  <c r="BM13" i="11" s="1"/>
  <c r="AL14" i="11"/>
  <c r="AT14" i="11"/>
  <c r="BB14" i="11"/>
  <c r="BU14" i="11"/>
  <c r="P15" i="11"/>
  <c r="AF15" i="11"/>
  <c r="AG15" i="11" s="1"/>
  <c r="AN15" i="11"/>
  <c r="AO15" i="11" s="1"/>
  <c r="AV15" i="11"/>
  <c r="AW15" i="11" s="1"/>
  <c r="BD15" i="11"/>
  <c r="BE15" i="11" s="1"/>
  <c r="BL15" i="11"/>
  <c r="BM15" i="11" s="1"/>
  <c r="AD16" i="11"/>
  <c r="AL16" i="11"/>
  <c r="AT16" i="11"/>
  <c r="BB16" i="11"/>
  <c r="BU16" i="11"/>
  <c r="BJ18" i="11"/>
  <c r="R19" i="11"/>
  <c r="AF19" i="11"/>
  <c r="AG19" i="11" s="1"/>
  <c r="AH19" i="11"/>
  <c r="AP19" i="11"/>
  <c r="AV19" i="11"/>
  <c r="AW19" i="11" s="1"/>
  <c r="AX19" i="11"/>
  <c r="BF19" i="11"/>
  <c r="BU20" i="11"/>
  <c r="BY20" i="11" s="1"/>
  <c r="BZ20" i="11" s="1"/>
  <c r="P23" i="11"/>
  <c r="AF23" i="11"/>
  <c r="AG23" i="11" s="1"/>
  <c r="AN23" i="11"/>
  <c r="AO23" i="11" s="1"/>
  <c r="AV23" i="11"/>
  <c r="AW23" i="11" s="1"/>
  <c r="BD23" i="11"/>
  <c r="BE23" i="11" s="1"/>
  <c r="AN27" i="11"/>
  <c r="AP27" i="11"/>
  <c r="BD27" i="11"/>
  <c r="BE27" i="11" s="1"/>
  <c r="BJ27" i="11"/>
  <c r="BL29" i="11"/>
  <c r="BM29" i="11" s="1"/>
  <c r="BD29" i="11"/>
  <c r="BE29" i="11" s="1"/>
  <c r="AV29" i="11"/>
  <c r="AW29" i="11" s="1"/>
  <c r="AN29" i="11"/>
  <c r="AO29" i="11" s="1"/>
  <c r="AF29" i="11"/>
  <c r="AG29" i="11" s="1"/>
  <c r="P29" i="11"/>
  <c r="R29" i="11"/>
  <c r="AD29" i="11"/>
  <c r="AL29" i="11"/>
  <c r="CA33" i="11"/>
  <c r="CF33" i="11" s="1"/>
  <c r="BW33" i="11"/>
  <c r="AT29" i="11"/>
  <c r="BB29" i="11"/>
  <c r="BJ29" i="11"/>
  <c r="BU29" i="11"/>
  <c r="P30" i="11"/>
  <c r="R30" i="11"/>
  <c r="AF30" i="11"/>
  <c r="AG30" i="11" s="1"/>
  <c r="AH30" i="11"/>
  <c r="AL30" i="11"/>
  <c r="AV30" i="11"/>
  <c r="AW30" i="11" s="1"/>
  <c r="AX30" i="11"/>
  <c r="BB30" i="11"/>
  <c r="BL30" i="11"/>
  <c r="BM30" i="11" s="1"/>
  <c r="BN30" i="11"/>
  <c r="BR30" i="11"/>
  <c r="AV31" i="11"/>
  <c r="AW31" i="11" s="1"/>
  <c r="BD31" i="11"/>
  <c r="BE31" i="11" s="1"/>
  <c r="BL31" i="11"/>
  <c r="BM31" i="11" s="1"/>
  <c r="BR31" i="11"/>
  <c r="P32" i="11"/>
  <c r="R32" i="11"/>
  <c r="AF32" i="11"/>
  <c r="AG32" i="11" s="1"/>
  <c r="AH32" i="11"/>
  <c r="AL32" i="11"/>
  <c r="AV32" i="11"/>
  <c r="AW32" i="11" s="1"/>
  <c r="AX32" i="11"/>
  <c r="BB32" i="11"/>
  <c r="BL32" i="11"/>
  <c r="BM32" i="11" s="1"/>
  <c r="BN32" i="11"/>
  <c r="BR32" i="11"/>
  <c r="P33" i="11"/>
  <c r="R33" i="11"/>
  <c r="AF33" i="11"/>
  <c r="AG33" i="11" s="1"/>
  <c r="AH33" i="11"/>
  <c r="AL33" i="11"/>
  <c r="AV33" i="11"/>
  <c r="AW33" i="11" s="1"/>
  <c r="AX33" i="11"/>
  <c r="BB33" i="11"/>
  <c r="BL33" i="11"/>
  <c r="BM33" i="11" s="1"/>
  <c r="BN33" i="11"/>
  <c r="BR33" i="11"/>
  <c r="AN30" i="11"/>
  <c r="AO30" i="11" s="1"/>
  <c r="BD30" i="11"/>
  <c r="BE30" i="11" s="1"/>
  <c r="BJ30" i="11"/>
  <c r="AD31" i="11"/>
  <c r="AL31" i="11"/>
  <c r="AT31" i="11"/>
  <c r="BB31" i="11"/>
  <c r="BU31" i="11"/>
  <c r="AN32" i="11"/>
  <c r="AO32" i="11" s="1"/>
  <c r="BD32" i="11"/>
  <c r="BE32" i="11" s="1"/>
  <c r="BJ32" i="11"/>
  <c r="AN33" i="11"/>
  <c r="AO33" i="11" s="1"/>
  <c r="BD33" i="11"/>
  <c r="BE33" i="11" s="1"/>
  <c r="BJ33" i="11"/>
  <c r="AF34" i="11"/>
  <c r="AG34" i="11" s="1"/>
  <c r="AN34" i="11"/>
  <c r="AO34" i="11" s="1"/>
  <c r="AV34" i="11"/>
  <c r="AW34" i="11" s="1"/>
  <c r="BD34" i="11"/>
  <c r="BE34" i="11" s="1"/>
  <c r="BL34" i="11"/>
  <c r="BM34" i="11" s="1"/>
  <c r="BR34" i="11"/>
  <c r="AD35" i="11"/>
  <c r="AL35" i="11"/>
  <c r="AT35" i="11"/>
  <c r="BB35" i="11"/>
  <c r="BJ35" i="11"/>
  <c r="BU35" i="11"/>
  <c r="BY35" i="11" s="1"/>
  <c r="BZ35" i="11" s="1"/>
  <c r="AF36" i="11"/>
  <c r="AG36" i="11" s="1"/>
  <c r="AN36" i="11"/>
  <c r="AO36" i="11" s="1"/>
  <c r="AV36" i="11"/>
  <c r="AW36" i="11" s="1"/>
  <c r="BD36" i="11"/>
  <c r="BE36" i="11" s="1"/>
  <c r="BL36" i="11"/>
  <c r="BM36" i="11" s="1"/>
  <c r="BR36" i="11"/>
  <c r="AD37" i="11"/>
  <c r="AL37" i="11"/>
  <c r="AT37" i="11"/>
  <c r="BB37" i="11"/>
  <c r="BJ37" i="11"/>
  <c r="BU37" i="11"/>
  <c r="AD38" i="11"/>
  <c r="AN38" i="11"/>
  <c r="AO38" i="11" s="1"/>
  <c r="AT38" i="11"/>
  <c r="BD38" i="11"/>
  <c r="BE38" i="11" s="1"/>
  <c r="BJ38" i="11"/>
  <c r="BU38" i="11"/>
  <c r="BY38" i="11" s="1"/>
  <c r="BZ38" i="11" s="1"/>
  <c r="AD34" i="11"/>
  <c r="AL34" i="11"/>
  <c r="AT34" i="11"/>
  <c r="BB34" i="11"/>
  <c r="BU34" i="11"/>
  <c r="P35" i="11"/>
  <c r="AF35" i="11"/>
  <c r="AG35" i="11" s="1"/>
  <c r="AN35" i="11"/>
  <c r="AO35" i="11" s="1"/>
  <c r="AV35" i="11"/>
  <c r="AW35" i="11" s="1"/>
  <c r="BD35" i="11"/>
  <c r="BE35" i="11" s="1"/>
  <c r="BL35" i="11"/>
  <c r="BM35" i="11" s="1"/>
  <c r="Q36" i="11"/>
  <c r="AD36" i="11"/>
  <c r="AL36" i="11"/>
  <c r="AT36" i="11"/>
  <c r="BB36" i="11"/>
  <c r="BU36" i="11"/>
  <c r="AF37" i="11"/>
  <c r="AG37" i="11" s="1"/>
  <c r="AN37" i="11"/>
  <c r="AV37" i="11"/>
  <c r="AW37" i="11" s="1"/>
  <c r="BD37" i="11"/>
  <c r="BE37" i="11" s="1"/>
  <c r="BL37" i="11"/>
  <c r="BM37" i="11" s="1"/>
  <c r="P38" i="11"/>
  <c r="AF38" i="11"/>
  <c r="AG38" i="11" s="1"/>
  <c r="AL38" i="11"/>
  <c r="AV38" i="11"/>
  <c r="AW38" i="11" s="1"/>
  <c r="BB38" i="11"/>
  <c r="BL38" i="11"/>
  <c r="BM38" i="11" s="1"/>
  <c r="T19" i="4"/>
  <c r="Q31" i="11" l="1"/>
  <c r="Q16" i="11"/>
  <c r="R11" i="11"/>
  <c r="AL19" i="11"/>
  <c r="P18" i="11"/>
  <c r="AT19" i="11"/>
  <c r="P20" i="11"/>
  <c r="BD20" i="11"/>
  <c r="BE20" i="11" s="1"/>
  <c r="AL20" i="11"/>
  <c r="BJ19" i="11"/>
  <c r="AD19" i="11"/>
  <c r="AN20" i="11"/>
  <c r="AO20" i="11" s="1"/>
  <c r="BR20" i="11"/>
  <c r="BB20" i="11"/>
  <c r="BD19" i="11"/>
  <c r="BE19" i="11" s="1"/>
  <c r="AN19" i="11"/>
  <c r="AO19" i="11" s="1"/>
  <c r="P19" i="11"/>
  <c r="AV20" i="11"/>
  <c r="AW20" i="11" s="1"/>
  <c r="AD20" i="11"/>
  <c r="Q34" i="11"/>
  <c r="BR19" i="11"/>
  <c r="X19" i="11"/>
  <c r="Y19" i="11" s="1"/>
  <c r="V19" i="11"/>
  <c r="N11" i="11"/>
  <c r="Q22" i="11"/>
  <c r="Q26" i="11"/>
  <c r="Q14" i="11"/>
  <c r="Y12" i="11"/>
  <c r="Y11" i="11" s="1"/>
  <c r="X11" i="11"/>
  <c r="N18" i="11"/>
  <c r="R18" i="11"/>
  <c r="Q27" i="11"/>
  <c r="X20" i="11"/>
  <c r="Y20" i="11" s="1"/>
  <c r="V20" i="11"/>
  <c r="Q21" i="11"/>
  <c r="N19" i="11"/>
  <c r="Q37" i="11"/>
  <c r="Q12" i="11"/>
  <c r="BW36" i="11"/>
  <c r="CA36" i="11"/>
  <c r="BW34" i="11"/>
  <c r="CA34" i="11"/>
  <c r="CA38" i="11"/>
  <c r="CF38" i="11" s="1"/>
  <c r="BW38" i="11"/>
  <c r="CA35" i="11"/>
  <c r="BW35" i="11"/>
  <c r="BY34" i="11"/>
  <c r="BZ34" i="11" s="1"/>
  <c r="BW31" i="11"/>
  <c r="CA31" i="11"/>
  <c r="Q33" i="11"/>
  <c r="Q32" i="11"/>
  <c r="CA29" i="11"/>
  <c r="CF29" i="11" s="1"/>
  <c r="BW29" i="11"/>
  <c r="BY29" i="11"/>
  <c r="BZ29" i="11" s="1"/>
  <c r="Q23" i="11"/>
  <c r="BW16" i="11"/>
  <c r="CA16" i="11"/>
  <c r="BY16" i="11"/>
  <c r="BZ16" i="11" s="1"/>
  <c r="Q15" i="11"/>
  <c r="AG13" i="11"/>
  <c r="AG11" i="11" s="1"/>
  <c r="AF11" i="11"/>
  <c r="Q13" i="11"/>
  <c r="P11" i="11"/>
  <c r="CG30" i="11"/>
  <c r="CH30" i="11" s="1"/>
  <c r="CI30" i="11" s="1"/>
  <c r="CE30" i="11"/>
  <c r="CA23" i="11"/>
  <c r="BW23" i="11"/>
  <c r="CA19" i="11"/>
  <c r="BW19" i="11"/>
  <c r="CA15" i="11"/>
  <c r="BW15" i="11"/>
  <c r="CG27" i="11"/>
  <c r="CH27" i="11" s="1"/>
  <c r="CI27" i="11" s="1"/>
  <c r="CE27" i="11"/>
  <c r="BY19" i="11"/>
  <c r="BZ19" i="11" s="1"/>
  <c r="BW6" i="11"/>
  <c r="CA6" i="11"/>
  <c r="BY23" i="11"/>
  <c r="BZ23" i="11" s="1"/>
  <c r="Q9" i="11"/>
  <c r="BY6" i="11"/>
  <c r="BZ6" i="11" s="1"/>
  <c r="Q6" i="11"/>
  <c r="CG10" i="11"/>
  <c r="CH10" i="11" s="1"/>
  <c r="CI10" i="11" s="1"/>
  <c r="CE10" i="11"/>
  <c r="Q38" i="11"/>
  <c r="AO37" i="11"/>
  <c r="Q35" i="11"/>
  <c r="CA37" i="11"/>
  <c r="BW37" i="11"/>
  <c r="BY36" i="11"/>
  <c r="BZ36" i="11" s="1"/>
  <c r="BY37" i="11"/>
  <c r="BZ37" i="11" s="1"/>
  <c r="BY31" i="11"/>
  <c r="BZ31" i="11" s="1"/>
  <c r="Q30" i="11"/>
  <c r="CG33" i="11"/>
  <c r="CH33" i="11" s="1"/>
  <c r="CI33" i="11" s="1"/>
  <c r="CE33" i="11"/>
  <c r="Q29" i="11"/>
  <c r="AO27" i="11"/>
  <c r="BW20" i="11"/>
  <c r="CA20" i="11"/>
  <c r="BW14" i="11"/>
  <c r="CA14" i="11"/>
  <c r="BY14" i="11"/>
  <c r="BZ14" i="11" s="1"/>
  <c r="CG32" i="11"/>
  <c r="CH32" i="11" s="1"/>
  <c r="CI32" i="11" s="1"/>
  <c r="CE32" i="11"/>
  <c r="CA13" i="11"/>
  <c r="BW13" i="11"/>
  <c r="BY15" i="11"/>
  <c r="BZ15" i="11" s="1"/>
  <c r="Q10" i="11"/>
  <c r="Q7" i="11"/>
  <c r="CG9" i="11"/>
  <c r="CH9" i="11" s="1"/>
  <c r="CI9" i="11" s="1"/>
  <c r="CE9" i="11"/>
  <c r="CG7" i="11"/>
  <c r="CH7" i="11" s="1"/>
  <c r="CI7" i="11" s="1"/>
  <c r="CE7" i="11"/>
  <c r="Q19" i="11" l="1"/>
  <c r="Q20" i="11"/>
  <c r="Q18" i="11"/>
  <c r="Q11" i="11"/>
  <c r="CG29" i="11"/>
  <c r="CH29" i="11" s="1"/>
  <c r="CI29" i="11" s="1"/>
  <c r="CE29" i="11"/>
  <c r="CG38" i="11"/>
  <c r="CH38" i="11" s="1"/>
  <c r="CI38" i="11" s="1"/>
  <c r="CE38" i="11"/>
  <c r="BV7" i="2" l="1"/>
  <c r="I7" i="2" l="1"/>
  <c r="I8" i="2"/>
  <c r="I9" i="2"/>
  <c r="I10" i="2"/>
  <c r="I11" i="2"/>
  <c r="I12" i="2"/>
  <c r="I13" i="2"/>
  <c r="I14" i="2"/>
  <c r="I15" i="2"/>
  <c r="I16" i="2"/>
  <c r="I17" i="2"/>
  <c r="I21" i="2"/>
  <c r="I23" i="2"/>
  <c r="I24" i="2"/>
  <c r="I25" i="2"/>
  <c r="I26" i="2"/>
  <c r="I27" i="2"/>
  <c r="I28" i="2"/>
  <c r="I29" i="2"/>
  <c r="I30" i="2"/>
  <c r="I31" i="2"/>
  <c r="I32" i="2"/>
  <c r="I33" i="2"/>
  <c r="I6" i="2"/>
  <c r="D19" i="2"/>
  <c r="I19" i="2" s="1"/>
  <c r="D18" i="2"/>
  <c r="I18" i="2" s="1"/>
  <c r="S43" i="5"/>
  <c r="R43" i="5"/>
  <c r="V43" i="5" s="1"/>
  <c r="T43" i="5" s="1"/>
  <c r="U43" i="5" s="1"/>
  <c r="C43" i="5"/>
  <c r="S42" i="5"/>
  <c r="R42" i="5"/>
  <c r="V42" i="5" s="1"/>
  <c r="T42" i="5" s="1"/>
  <c r="U42" i="5" s="1"/>
  <c r="C42" i="5"/>
  <c r="S41" i="5"/>
  <c r="R41" i="5"/>
  <c r="V41" i="5" s="1"/>
  <c r="T41" i="5" s="1"/>
  <c r="U41" i="5" s="1"/>
  <c r="C41" i="5"/>
  <c r="S40" i="5"/>
  <c r="R40" i="5"/>
  <c r="V40" i="5" s="1"/>
  <c r="T40" i="5" s="1"/>
  <c r="U40" i="5" s="1"/>
  <c r="C40" i="5"/>
  <c r="S39" i="5"/>
  <c r="S38" i="5"/>
  <c r="S37" i="5"/>
  <c r="R37" i="5"/>
  <c r="V37" i="5" s="1"/>
  <c r="T37" i="5" s="1"/>
  <c r="U37" i="5" s="1"/>
  <c r="C37" i="5"/>
  <c r="S36" i="5"/>
  <c r="R36" i="5"/>
  <c r="N36" i="5"/>
  <c r="J36" i="5"/>
  <c r="F36" i="5"/>
  <c r="C36" i="5"/>
  <c r="P36" i="5" s="1"/>
  <c r="S35" i="5"/>
  <c r="R35" i="5"/>
  <c r="V35" i="5" s="1"/>
  <c r="T35" i="5" s="1"/>
  <c r="U35" i="5" s="1"/>
  <c r="C35" i="5"/>
  <c r="S34" i="5"/>
  <c r="R34" i="5"/>
  <c r="V34" i="5" s="1"/>
  <c r="T34" i="5" s="1"/>
  <c r="U34" i="5" s="1"/>
  <c r="C34" i="5"/>
  <c r="S33" i="5"/>
  <c r="R33" i="5"/>
  <c r="V33" i="5" s="1"/>
  <c r="T33" i="5" s="1"/>
  <c r="U33" i="5" s="1"/>
  <c r="C33" i="5"/>
  <c r="S32" i="5"/>
  <c r="T32" i="5" s="1"/>
  <c r="U32" i="5" s="1"/>
  <c r="C32" i="5"/>
  <c r="R32" i="5" s="1"/>
  <c r="V32" i="5" s="1"/>
  <c r="S31" i="5"/>
  <c r="C31" i="5"/>
  <c r="R31" i="5" s="1"/>
  <c r="S30" i="5"/>
  <c r="C30" i="5"/>
  <c r="R30" i="5" s="1"/>
  <c r="S29" i="5"/>
  <c r="P29" i="5"/>
  <c r="L29" i="5"/>
  <c r="H29" i="5"/>
  <c r="C29" i="5"/>
  <c r="R29" i="5" s="1"/>
  <c r="S28" i="5"/>
  <c r="C28" i="5"/>
  <c r="P28" i="5" s="1"/>
  <c r="S27" i="5"/>
  <c r="P27" i="5"/>
  <c r="L27" i="5"/>
  <c r="C27" i="5"/>
  <c r="R27" i="5" s="1"/>
  <c r="S26" i="5"/>
  <c r="S25" i="5"/>
  <c r="C25" i="5"/>
  <c r="R25" i="5" s="1"/>
  <c r="S24" i="5"/>
  <c r="C24" i="5"/>
  <c r="R24" i="5" s="1"/>
  <c r="S23" i="5"/>
  <c r="P23" i="5"/>
  <c r="L23" i="5"/>
  <c r="H23" i="5"/>
  <c r="C23" i="5"/>
  <c r="R23" i="5" s="1"/>
  <c r="S22" i="5"/>
  <c r="S21" i="5"/>
  <c r="Q20" i="5"/>
  <c r="O20" i="5"/>
  <c r="M20" i="5"/>
  <c r="K20" i="5"/>
  <c r="I20" i="5"/>
  <c r="G20" i="5"/>
  <c r="S20" i="5" s="1"/>
  <c r="E20" i="5"/>
  <c r="S19" i="5"/>
  <c r="R19" i="5"/>
  <c r="N19" i="5"/>
  <c r="J19" i="5"/>
  <c r="F19" i="5"/>
  <c r="C19" i="5"/>
  <c r="P19" i="5" s="1"/>
  <c r="S18" i="5"/>
  <c r="R18" i="5"/>
  <c r="N18" i="5"/>
  <c r="J18" i="5"/>
  <c r="F18" i="5"/>
  <c r="C18" i="5"/>
  <c r="P18" i="5" s="1"/>
  <c r="S17" i="5"/>
  <c r="R17" i="5"/>
  <c r="N17" i="5"/>
  <c r="J17" i="5"/>
  <c r="F17" i="5"/>
  <c r="C17" i="5"/>
  <c r="P17" i="5" s="1"/>
  <c r="S16" i="5"/>
  <c r="R16" i="5"/>
  <c r="N16" i="5"/>
  <c r="J16" i="5"/>
  <c r="F16" i="5"/>
  <c r="C16" i="5"/>
  <c r="P16" i="5" s="1"/>
  <c r="S15" i="5"/>
  <c r="R15" i="5"/>
  <c r="N15" i="5"/>
  <c r="J15" i="5"/>
  <c r="F15" i="5"/>
  <c r="C15" i="5"/>
  <c r="P15" i="5" s="1"/>
  <c r="S14" i="5"/>
  <c r="R14" i="5"/>
  <c r="J14" i="5"/>
  <c r="F14" i="5"/>
  <c r="C14" i="5"/>
  <c r="S13" i="5"/>
  <c r="C13" i="5"/>
  <c r="R13" i="5" s="1"/>
  <c r="S12" i="5"/>
  <c r="P12" i="5"/>
  <c r="L12" i="5"/>
  <c r="H12" i="5"/>
  <c r="C12" i="5"/>
  <c r="R12" i="5" s="1"/>
  <c r="S11" i="5"/>
  <c r="C11" i="5"/>
  <c r="R11" i="5" s="1"/>
  <c r="S10" i="5"/>
  <c r="C10" i="5"/>
  <c r="P10" i="5" s="1"/>
  <c r="S9" i="5"/>
  <c r="C9" i="5"/>
  <c r="S8" i="5"/>
  <c r="C8" i="5"/>
  <c r="R8" i="5" s="1"/>
  <c r="S7" i="5"/>
  <c r="C7" i="5"/>
  <c r="R7" i="5" s="1"/>
  <c r="S6" i="5"/>
  <c r="C6" i="5"/>
  <c r="P6" i="5" s="1"/>
  <c r="E5" i="5"/>
  <c r="S5" i="5" s="1"/>
  <c r="C47" i="4"/>
  <c r="O47" i="4" s="1"/>
  <c r="S46" i="4"/>
  <c r="T46" i="4" s="1"/>
  <c r="C46" i="4"/>
  <c r="Q45" i="4"/>
  <c r="M45" i="4"/>
  <c r="I45" i="4"/>
  <c r="E45" i="4"/>
  <c r="C45" i="4"/>
  <c r="S45" i="4" s="1"/>
  <c r="Q44" i="4"/>
  <c r="M44" i="4"/>
  <c r="I44" i="4"/>
  <c r="C44" i="4"/>
  <c r="S44" i="4" s="1"/>
  <c r="Q43" i="4"/>
  <c r="M43" i="4"/>
  <c r="I43" i="4"/>
  <c r="E43" i="4"/>
  <c r="C43" i="4"/>
  <c r="S43" i="4" s="1"/>
  <c r="C42" i="4"/>
  <c r="C41" i="4"/>
  <c r="Q40" i="4"/>
  <c r="M40" i="4"/>
  <c r="I40" i="4"/>
  <c r="E40" i="4"/>
  <c r="C40" i="4"/>
  <c r="S40" i="4" s="1"/>
  <c r="Q39" i="4"/>
  <c r="M39" i="4"/>
  <c r="I39" i="4"/>
  <c r="E39" i="4"/>
  <c r="C39" i="4"/>
  <c r="S39" i="4" s="1"/>
  <c r="Q38" i="4"/>
  <c r="M38" i="4"/>
  <c r="C38" i="4"/>
  <c r="S38" i="4" s="1"/>
  <c r="C37" i="4"/>
  <c r="Q37" i="4" s="1"/>
  <c r="T37" i="4" s="1"/>
  <c r="Q36" i="4"/>
  <c r="M36" i="4"/>
  <c r="I36" i="4"/>
  <c r="E36" i="4"/>
  <c r="C36" i="4"/>
  <c r="O36" i="4" s="1"/>
  <c r="Q35" i="4"/>
  <c r="M35" i="4"/>
  <c r="I35" i="4"/>
  <c r="E35" i="4"/>
  <c r="C35" i="4"/>
  <c r="S35" i="4" s="1"/>
  <c r="Q34" i="4"/>
  <c r="T34" i="4" s="1"/>
  <c r="C34" i="4"/>
  <c r="S34" i="4" s="1"/>
  <c r="Q33" i="4"/>
  <c r="M33" i="4"/>
  <c r="I33" i="4"/>
  <c r="E33" i="4"/>
  <c r="C33" i="4"/>
  <c r="S33" i="4" s="1"/>
  <c r="Q32" i="4"/>
  <c r="C32" i="4"/>
  <c r="S32" i="4" s="1"/>
  <c r="Q31" i="4"/>
  <c r="M31" i="4"/>
  <c r="I31" i="4"/>
  <c r="E31" i="4"/>
  <c r="C31" i="4"/>
  <c r="S31" i="4" s="1"/>
  <c r="Q30" i="4"/>
  <c r="M30" i="4"/>
  <c r="I30" i="4"/>
  <c r="E30" i="4"/>
  <c r="C30" i="4"/>
  <c r="S30" i="4" s="1"/>
  <c r="C29" i="4"/>
  <c r="S29" i="4" s="1"/>
  <c r="T29" i="4" s="1"/>
  <c r="S28" i="4"/>
  <c r="K28" i="4"/>
  <c r="C28" i="4"/>
  <c r="Q28" i="4" s="1"/>
  <c r="Q27" i="4"/>
  <c r="M27" i="4"/>
  <c r="I27" i="4"/>
  <c r="E27" i="4"/>
  <c r="C27" i="4"/>
  <c r="S27" i="4" s="1"/>
  <c r="Q26" i="4"/>
  <c r="M26" i="4"/>
  <c r="I26" i="4"/>
  <c r="E26" i="4"/>
  <c r="C26" i="4"/>
  <c r="S26" i="4" s="1"/>
  <c r="R23" i="4"/>
  <c r="K23" i="4"/>
  <c r="C23" i="4"/>
  <c r="O22" i="4"/>
  <c r="G22" i="4"/>
  <c r="C22" i="4"/>
  <c r="C21" i="4"/>
  <c r="O20" i="4"/>
  <c r="G20" i="4"/>
  <c r="C20" i="4"/>
  <c r="C19" i="4"/>
  <c r="O18" i="4"/>
  <c r="G18" i="4"/>
  <c r="C18" i="4"/>
  <c r="C17" i="4"/>
  <c r="O17" i="4" s="1"/>
  <c r="O16" i="4"/>
  <c r="G16" i="4"/>
  <c r="C16" i="4"/>
  <c r="C15" i="4"/>
  <c r="O15" i="4" s="1"/>
  <c r="O14" i="4"/>
  <c r="G14" i="4"/>
  <c r="C14" i="4"/>
  <c r="C13" i="4"/>
  <c r="O13" i="4" s="1"/>
  <c r="C12" i="4"/>
  <c r="K12" i="4" s="1"/>
  <c r="O11" i="4"/>
  <c r="G11" i="4"/>
  <c r="C11" i="4"/>
  <c r="C10" i="4"/>
  <c r="O10" i="4" s="1"/>
  <c r="O9" i="4"/>
  <c r="G9" i="4"/>
  <c r="C9" i="4"/>
  <c r="S8" i="4"/>
  <c r="K8" i="4"/>
  <c r="C8" i="4"/>
  <c r="C7" i="4"/>
  <c r="R6" i="4"/>
  <c r="P6" i="4"/>
  <c r="N6" i="4"/>
  <c r="L6" i="4"/>
  <c r="J6" i="4"/>
  <c r="C6" i="4"/>
  <c r="B6" i="4"/>
  <c r="T4" i="4"/>
  <c r="C4" i="4"/>
  <c r="S4" i="4" s="1"/>
  <c r="H7" i="5" l="1"/>
  <c r="L7" i="5"/>
  <c r="P7" i="5"/>
  <c r="H8" i="5"/>
  <c r="L8" i="5"/>
  <c r="P8" i="5"/>
  <c r="J6" i="5"/>
  <c r="N6" i="5"/>
  <c r="R6" i="5"/>
  <c r="F7" i="5"/>
  <c r="J7" i="5"/>
  <c r="N7" i="5"/>
  <c r="F8" i="5"/>
  <c r="J8" i="5"/>
  <c r="N8" i="5"/>
  <c r="F10" i="5"/>
  <c r="J10" i="5"/>
  <c r="N10" i="5"/>
  <c r="R10" i="5"/>
  <c r="H11" i="5"/>
  <c r="L11" i="5"/>
  <c r="P11" i="5"/>
  <c r="J12" i="5"/>
  <c r="V12" i="5" s="1"/>
  <c r="T12" i="5" s="1"/>
  <c r="U12" i="5" s="1"/>
  <c r="N12" i="5"/>
  <c r="H13" i="5"/>
  <c r="L13" i="5"/>
  <c r="P13" i="5"/>
  <c r="P14" i="5"/>
  <c r="L14" i="5"/>
  <c r="H14" i="5"/>
  <c r="V14" i="5" s="1"/>
  <c r="T14" i="5" s="1"/>
  <c r="U14" i="5" s="1"/>
  <c r="N14" i="5"/>
  <c r="L6" i="5"/>
  <c r="H10" i="5"/>
  <c r="L10" i="5"/>
  <c r="J11" i="5"/>
  <c r="N11" i="5"/>
  <c r="J13" i="5"/>
  <c r="N13" i="5"/>
  <c r="H24" i="5"/>
  <c r="L24" i="5"/>
  <c r="P24" i="5"/>
  <c r="H25" i="5"/>
  <c r="L25" i="5"/>
  <c r="P25" i="5"/>
  <c r="J28" i="5"/>
  <c r="N28" i="5"/>
  <c r="R28" i="5"/>
  <c r="H30" i="5"/>
  <c r="L30" i="5"/>
  <c r="P30" i="5"/>
  <c r="L31" i="5"/>
  <c r="P31" i="5"/>
  <c r="H36" i="5"/>
  <c r="V36" i="5" s="1"/>
  <c r="T36" i="5" s="1"/>
  <c r="U36" i="5" s="1"/>
  <c r="L36" i="5"/>
  <c r="H15" i="5"/>
  <c r="V15" i="5" s="1"/>
  <c r="T15" i="5" s="1"/>
  <c r="U15" i="5" s="1"/>
  <c r="L15" i="5"/>
  <c r="H16" i="5"/>
  <c r="V16" i="5" s="1"/>
  <c r="T16" i="5" s="1"/>
  <c r="U16" i="5" s="1"/>
  <c r="L16" i="5"/>
  <c r="H17" i="5"/>
  <c r="L17" i="5"/>
  <c r="V17" i="5" s="1"/>
  <c r="T17" i="5" s="1"/>
  <c r="U17" i="5" s="1"/>
  <c r="H18" i="5"/>
  <c r="V18" i="5" s="1"/>
  <c r="T18" i="5" s="1"/>
  <c r="U18" i="5" s="1"/>
  <c r="L18" i="5"/>
  <c r="H19" i="5"/>
  <c r="L19" i="5"/>
  <c r="V19" i="5" s="1"/>
  <c r="T19" i="5" s="1"/>
  <c r="U19" i="5" s="1"/>
  <c r="J23" i="5"/>
  <c r="V23" i="5" s="1"/>
  <c r="T23" i="5" s="1"/>
  <c r="U23" i="5" s="1"/>
  <c r="N23" i="5"/>
  <c r="F24" i="5"/>
  <c r="J24" i="5"/>
  <c r="N24" i="5"/>
  <c r="F25" i="5"/>
  <c r="V25" i="5" s="1"/>
  <c r="T25" i="5" s="1"/>
  <c r="U25" i="5" s="1"/>
  <c r="J25" i="5"/>
  <c r="N25" i="5"/>
  <c r="N27" i="5"/>
  <c r="V27" i="5" s="1"/>
  <c r="T27" i="5" s="1"/>
  <c r="U27" i="5" s="1"/>
  <c r="H28" i="5"/>
  <c r="V28" i="5" s="1"/>
  <c r="T28" i="5" s="1"/>
  <c r="U28" i="5" s="1"/>
  <c r="L28" i="5"/>
  <c r="J29" i="5"/>
  <c r="V29" i="5" s="1"/>
  <c r="T29" i="5" s="1"/>
  <c r="U29" i="5" s="1"/>
  <c r="N29" i="5"/>
  <c r="F30" i="5"/>
  <c r="V30" i="5" s="1"/>
  <c r="T30" i="5" s="1"/>
  <c r="U30" i="5" s="1"/>
  <c r="J30" i="5"/>
  <c r="N30" i="5"/>
  <c r="F31" i="5"/>
  <c r="N31" i="5"/>
  <c r="Q8" i="4"/>
  <c r="M8" i="4"/>
  <c r="O7" i="4"/>
  <c r="M6" i="4"/>
  <c r="O6" i="4"/>
  <c r="S6" i="4"/>
  <c r="K10" i="4"/>
  <c r="S10" i="4"/>
  <c r="S7" i="4"/>
  <c r="K7" i="4"/>
  <c r="Q7" i="4"/>
  <c r="O8" i="4"/>
  <c r="Q9" i="4"/>
  <c r="M9" i="4"/>
  <c r="I9" i="4"/>
  <c r="E9" i="4"/>
  <c r="K9" i="4"/>
  <c r="S9" i="4"/>
  <c r="G10" i="4"/>
  <c r="Q11" i="4"/>
  <c r="M11" i="4"/>
  <c r="I11" i="4"/>
  <c r="E11" i="4"/>
  <c r="K11" i="4"/>
  <c r="S11" i="4"/>
  <c r="S12" i="4"/>
  <c r="G13" i="4"/>
  <c r="Q14" i="4"/>
  <c r="M14" i="4"/>
  <c r="I14" i="4"/>
  <c r="E14" i="4"/>
  <c r="K14" i="4"/>
  <c r="S14" i="4"/>
  <c r="G15" i="4"/>
  <c r="Q16" i="4"/>
  <c r="M16" i="4"/>
  <c r="I16" i="4"/>
  <c r="E16" i="4"/>
  <c r="K16" i="4"/>
  <c r="S16" i="4"/>
  <c r="G17" i="4"/>
  <c r="Q18" i="4"/>
  <c r="M18" i="4"/>
  <c r="I18" i="4"/>
  <c r="E18" i="4"/>
  <c r="K18" i="4"/>
  <c r="S18" i="4"/>
  <c r="K6" i="4"/>
  <c r="Q6" i="4"/>
  <c r="M7" i="4"/>
  <c r="T8" i="4"/>
  <c r="Q10" i="4"/>
  <c r="M10" i="4"/>
  <c r="I10" i="4"/>
  <c r="E10" i="4"/>
  <c r="T10" i="4" s="1"/>
  <c r="T12" i="4"/>
  <c r="Q13" i="4"/>
  <c r="M13" i="4"/>
  <c r="I13" i="4"/>
  <c r="E13" i="4"/>
  <c r="K13" i="4"/>
  <c r="S13" i="4"/>
  <c r="Q15" i="4"/>
  <c r="M15" i="4"/>
  <c r="I15" i="4"/>
  <c r="E15" i="4"/>
  <c r="K15" i="4"/>
  <c r="S15" i="4"/>
  <c r="Q17" i="4"/>
  <c r="M17" i="4"/>
  <c r="I17" i="4"/>
  <c r="E17" i="4"/>
  <c r="K17" i="4"/>
  <c r="S17" i="4"/>
  <c r="Q19" i="4"/>
  <c r="M19" i="4"/>
  <c r="I19" i="4"/>
  <c r="E19" i="4"/>
  <c r="O19" i="4"/>
  <c r="G19" i="4"/>
  <c r="S19" i="4"/>
  <c r="K19" i="4"/>
  <c r="Q21" i="4"/>
  <c r="M21" i="4"/>
  <c r="I21" i="4"/>
  <c r="E21" i="4"/>
  <c r="K21" i="4"/>
  <c r="S21" i="4"/>
  <c r="O23" i="4"/>
  <c r="Q23" i="4"/>
  <c r="M23" i="4"/>
  <c r="I23" i="4"/>
  <c r="E23" i="4"/>
  <c r="Q20" i="4"/>
  <c r="M20" i="4"/>
  <c r="I20" i="4"/>
  <c r="E20" i="4"/>
  <c r="K20" i="4"/>
  <c r="S20" i="4"/>
  <c r="G21" i="4"/>
  <c r="O21" i="4"/>
  <c r="Q22" i="4"/>
  <c r="M22" i="4"/>
  <c r="I22" i="4"/>
  <c r="E22" i="4"/>
  <c r="K22" i="4"/>
  <c r="S22" i="4"/>
  <c r="G23" i="4"/>
  <c r="S23" i="4"/>
  <c r="T28" i="4"/>
  <c r="T32" i="4"/>
  <c r="G26" i="4"/>
  <c r="T26" i="4" s="1"/>
  <c r="K26" i="4"/>
  <c r="O26" i="4"/>
  <c r="G27" i="4"/>
  <c r="T27" i="4" s="1"/>
  <c r="K27" i="4"/>
  <c r="O27" i="4"/>
  <c r="G30" i="4"/>
  <c r="T30" i="4" s="1"/>
  <c r="K30" i="4"/>
  <c r="O30" i="4"/>
  <c r="G31" i="4"/>
  <c r="T31" i="4" s="1"/>
  <c r="K31" i="4"/>
  <c r="O31" i="4"/>
  <c r="G33" i="4"/>
  <c r="T33" i="4" s="1"/>
  <c r="K33" i="4"/>
  <c r="O33" i="4"/>
  <c r="G35" i="4"/>
  <c r="T35" i="4" s="1"/>
  <c r="K35" i="4"/>
  <c r="O35" i="4"/>
  <c r="G36" i="4"/>
  <c r="K36" i="4"/>
  <c r="T36" i="4" s="1"/>
  <c r="O38" i="4"/>
  <c r="T38" i="4" s="1"/>
  <c r="G39" i="4"/>
  <c r="T39" i="4" s="1"/>
  <c r="K39" i="4"/>
  <c r="O39" i="4"/>
  <c r="G40" i="4"/>
  <c r="K40" i="4"/>
  <c r="T40" i="4" s="1"/>
  <c r="O40" i="4"/>
  <c r="G43" i="4"/>
  <c r="T43" i="4" s="1"/>
  <c r="K43" i="4"/>
  <c r="O43" i="4"/>
  <c r="K44" i="4"/>
  <c r="T44" i="4" s="1"/>
  <c r="O44" i="4"/>
  <c r="G45" i="4"/>
  <c r="K45" i="4"/>
  <c r="T45" i="4" s="1"/>
  <c r="O45" i="4"/>
  <c r="E47" i="4"/>
  <c r="I47" i="4"/>
  <c r="M47" i="4"/>
  <c r="Q47" i="4"/>
  <c r="G47" i="4"/>
  <c r="K47" i="4"/>
  <c r="V31" i="5" l="1"/>
  <c r="T31" i="5" s="1"/>
  <c r="U31" i="5" s="1"/>
  <c r="V24" i="5"/>
  <c r="T24" i="5" s="1"/>
  <c r="U24" i="5" s="1"/>
  <c r="V13" i="5"/>
  <c r="T13" i="5" s="1"/>
  <c r="U13" i="5" s="1"/>
  <c r="V8" i="5"/>
  <c r="T8" i="5" s="1"/>
  <c r="U8" i="5" s="1"/>
  <c r="V6" i="5"/>
  <c r="T6" i="5" s="1"/>
  <c r="U6" i="5" s="1"/>
  <c r="V11" i="5"/>
  <c r="T11" i="5" s="1"/>
  <c r="U11" i="5" s="1"/>
  <c r="V10" i="5"/>
  <c r="T10" i="5" s="1"/>
  <c r="U10" i="5" s="1"/>
  <c r="V7" i="5"/>
  <c r="T7" i="5" s="1"/>
  <c r="U7" i="5" s="1"/>
  <c r="T22" i="4"/>
  <c r="T20" i="4"/>
  <c r="T21" i="4"/>
  <c r="T17" i="4"/>
  <c r="T15" i="4"/>
  <c r="T13" i="4"/>
  <c r="T6" i="4"/>
  <c r="T16" i="4"/>
  <c r="T9" i="4"/>
  <c r="T7" i="4"/>
  <c r="T47" i="4"/>
  <c r="T23" i="4"/>
  <c r="T18" i="4"/>
  <c r="T14" i="4"/>
  <c r="T11" i="4"/>
  <c r="BX8" i="2" l="1"/>
  <c r="BX9" i="2"/>
  <c r="BX10" i="2"/>
  <c r="BX23" i="2"/>
  <c r="BX24" i="2"/>
  <c r="BX25" i="2"/>
  <c r="BX27" i="2"/>
  <c r="BX28" i="2"/>
  <c r="BX33" i="2"/>
  <c r="BX7" i="2"/>
  <c r="BV8" i="2"/>
  <c r="BV9" i="2"/>
  <c r="BV10" i="2"/>
  <c r="BV12" i="2"/>
  <c r="BV13" i="2"/>
  <c r="BV14" i="2"/>
  <c r="BV15" i="2"/>
  <c r="BV16" i="2"/>
  <c r="BV18" i="2"/>
  <c r="BV19" i="2"/>
  <c r="BV21" i="2"/>
  <c r="BV23" i="2"/>
  <c r="BV25" i="2"/>
  <c r="BV26" i="2"/>
  <c r="BV27" i="2"/>
  <c r="BV28" i="2"/>
  <c r="BV29" i="2"/>
  <c r="BV30" i="2"/>
  <c r="BV31" i="2"/>
  <c r="BV32" i="2"/>
  <c r="BV33" i="2"/>
  <c r="BV6" i="2"/>
  <c r="BP7" i="2"/>
  <c r="BP8" i="2"/>
  <c r="BP9" i="2"/>
  <c r="BP10" i="2"/>
  <c r="BP12" i="2"/>
  <c r="BP11" i="2" s="1"/>
  <c r="BP13" i="2"/>
  <c r="BP14" i="2"/>
  <c r="BP15" i="2"/>
  <c r="BP16" i="2"/>
  <c r="BP17" i="2"/>
  <c r="BP18" i="2"/>
  <c r="BP19" i="2"/>
  <c r="BP21" i="2"/>
  <c r="BP23" i="2"/>
  <c r="BP24" i="2"/>
  <c r="BP25" i="2"/>
  <c r="BP26" i="2"/>
  <c r="BP27" i="2"/>
  <c r="BP28" i="2"/>
  <c r="BP29" i="2"/>
  <c r="BP30" i="2"/>
  <c r="BP31" i="2"/>
  <c r="BP32" i="2"/>
  <c r="BP33" i="2"/>
  <c r="BP6" i="2"/>
  <c r="BU29" i="2" l="1"/>
  <c r="CA29" i="2" s="1"/>
  <c r="CK29" i="2"/>
  <c r="BU6" i="2"/>
  <c r="CA6" i="2" s="1"/>
  <c r="CK6" i="2"/>
  <c r="BU32" i="2"/>
  <c r="CK32" i="2"/>
  <c r="BU30" i="2"/>
  <c r="CK30" i="2"/>
  <c r="BU26" i="2"/>
  <c r="CK26" i="2"/>
  <c r="BU21" i="2"/>
  <c r="CK21" i="2"/>
  <c r="BU18" i="2"/>
  <c r="CK18" i="2"/>
  <c r="BU16" i="2"/>
  <c r="CK16" i="2"/>
  <c r="BU14" i="2"/>
  <c r="CK14" i="2"/>
  <c r="BU12" i="2"/>
  <c r="CK12" i="2"/>
  <c r="BU31" i="2"/>
  <c r="CK31" i="2"/>
  <c r="BU19" i="2"/>
  <c r="CK19" i="2"/>
  <c r="BU15" i="2"/>
  <c r="CK15" i="2"/>
  <c r="BU13" i="2"/>
  <c r="CK13" i="2"/>
  <c r="BW6" i="2"/>
  <c r="BW32" i="2"/>
  <c r="CA32" i="2"/>
  <c r="BY32" i="2"/>
  <c r="BZ32" i="2" s="1"/>
  <c r="BY30" i="2"/>
  <c r="BZ30" i="2" s="1"/>
  <c r="BW30" i="2"/>
  <c r="CA30" i="2"/>
  <c r="CA26" i="2"/>
  <c r="BY26" i="2"/>
  <c r="BZ26" i="2" s="1"/>
  <c r="CA21" i="2"/>
  <c r="BY21" i="2"/>
  <c r="BZ21" i="2" s="1"/>
  <c r="CA18" i="2"/>
  <c r="BW18" i="2"/>
  <c r="BY18" i="2"/>
  <c r="BZ18" i="2" s="1"/>
  <c r="CA16" i="2"/>
  <c r="BW16" i="2"/>
  <c r="BY16" i="2"/>
  <c r="BZ16" i="2" s="1"/>
  <c r="CA14" i="2"/>
  <c r="BW14" i="2"/>
  <c r="BY14" i="2"/>
  <c r="BZ14" i="2" s="1"/>
  <c r="CA12" i="2"/>
  <c r="BW12" i="2"/>
  <c r="BY12" i="2"/>
  <c r="BZ12" i="2" s="1"/>
  <c r="BY31" i="2"/>
  <c r="BZ31" i="2" s="1"/>
  <c r="BW31" i="2"/>
  <c r="CA31" i="2"/>
  <c r="BY29" i="2"/>
  <c r="BZ29" i="2" s="1"/>
  <c r="CA19" i="2"/>
  <c r="BY19" i="2"/>
  <c r="BZ19" i="2" s="1"/>
  <c r="CA15" i="2"/>
  <c r="BY15" i="2"/>
  <c r="BZ15" i="2" s="1"/>
  <c r="CA13" i="2"/>
  <c r="BY13" i="2"/>
  <c r="BZ13" i="2" s="1"/>
  <c r="BW13" i="2"/>
  <c r="BW15" i="2"/>
  <c r="BW19" i="2"/>
  <c r="BW29" i="2"/>
  <c r="BW21" i="2"/>
  <c r="BW26" i="2"/>
  <c r="BY6" i="2" l="1"/>
  <c r="BH33" i="2"/>
  <c r="BU33" i="2" s="1"/>
  <c r="BH28" i="2"/>
  <c r="BU28" i="2" s="1"/>
  <c r="BH27" i="2"/>
  <c r="BU27" i="2" s="1"/>
  <c r="BH25" i="2"/>
  <c r="BU25" i="2" s="1"/>
  <c r="BH23" i="2"/>
  <c r="BU23" i="2" s="1"/>
  <c r="BH10" i="2"/>
  <c r="BU10" i="2" s="1"/>
  <c r="BH9" i="2"/>
  <c r="BU9" i="2" s="1"/>
  <c r="BH8" i="2"/>
  <c r="BU8" i="2" s="1"/>
  <c r="BH7" i="2"/>
  <c r="BU7" i="2" s="1"/>
  <c r="AZ33" i="2"/>
  <c r="AZ28" i="2"/>
  <c r="AZ27" i="2"/>
  <c r="AZ25" i="2"/>
  <c r="AZ23" i="2"/>
  <c r="AZ10" i="2"/>
  <c r="AZ9" i="2"/>
  <c r="AZ8" i="2"/>
  <c r="AZ7" i="2"/>
  <c r="AR33" i="2"/>
  <c r="AR28" i="2"/>
  <c r="AR27" i="2"/>
  <c r="AR25" i="2"/>
  <c r="AR23" i="2"/>
  <c r="AR10" i="2"/>
  <c r="AR9" i="2"/>
  <c r="AR8" i="2"/>
  <c r="AR7" i="2"/>
  <c r="AJ33" i="2"/>
  <c r="AJ28" i="2"/>
  <c r="AJ27" i="2"/>
  <c r="AJ25" i="2"/>
  <c r="AJ23" i="2"/>
  <c r="CK23" i="2" s="1"/>
  <c r="AJ10" i="2"/>
  <c r="AJ9" i="2"/>
  <c r="AJ8" i="2"/>
  <c r="AJ7" i="2"/>
  <c r="AB33" i="2"/>
  <c r="AB28" i="2"/>
  <c r="AB27" i="2"/>
  <c r="AB25" i="2"/>
  <c r="AB10" i="2"/>
  <c r="AB9" i="2"/>
  <c r="AB8" i="2"/>
  <c r="AB7" i="2"/>
  <c r="T33" i="2"/>
  <c r="T28" i="2"/>
  <c r="T27" i="2"/>
  <c r="T25" i="2"/>
  <c r="T10" i="2"/>
  <c r="T9" i="2"/>
  <c r="T8" i="2"/>
  <c r="T7" i="2"/>
  <c r="L33" i="2"/>
  <c r="CK33" i="2" s="1"/>
  <c r="L28" i="2"/>
  <c r="CK28" i="2" s="1"/>
  <c r="L27" i="2"/>
  <c r="CK27" i="2" s="1"/>
  <c r="L25" i="2"/>
  <c r="CK25" i="2" s="1"/>
  <c r="L10" i="2"/>
  <c r="L9" i="2"/>
  <c r="CK9" i="2" s="1"/>
  <c r="L8" i="2"/>
  <c r="L7" i="2"/>
  <c r="CK7" i="2" s="1"/>
  <c r="BI24" i="2"/>
  <c r="BI17" i="2"/>
  <c r="BV17" i="2" s="1"/>
  <c r="BI11" i="2"/>
  <c r="BV11" i="2" s="1"/>
  <c r="BA24" i="2"/>
  <c r="AZ24" i="2" s="1"/>
  <c r="BA17" i="2"/>
  <c r="BA11" i="2"/>
  <c r="AS24" i="2"/>
  <c r="AR24" i="2" s="1"/>
  <c r="AS17" i="2"/>
  <c r="AS11" i="2"/>
  <c r="AK24" i="2"/>
  <c r="AJ24" i="2" s="1"/>
  <c r="AK17" i="2"/>
  <c r="AK11" i="2"/>
  <c r="AC24" i="2"/>
  <c r="AB24" i="2" s="1"/>
  <c r="AC17" i="2"/>
  <c r="AC11" i="2"/>
  <c r="U24" i="2"/>
  <c r="T24" i="2" s="1"/>
  <c r="U17" i="2"/>
  <c r="U11" i="2"/>
  <c r="M24" i="2"/>
  <c r="L24" i="2" s="1"/>
  <c r="M17" i="2"/>
  <c r="M11" i="2"/>
  <c r="CK8" i="2" l="1"/>
  <c r="CK10" i="2"/>
  <c r="CK24" i="2"/>
  <c r="BZ6" i="2"/>
  <c r="BH24" i="2"/>
  <c r="BU24" i="2" s="1"/>
  <c r="BV24" i="2"/>
  <c r="BW8" i="2"/>
  <c r="BY8" i="2"/>
  <c r="BZ8" i="2" s="1"/>
  <c r="CA8" i="2"/>
  <c r="CF8" i="2" s="1"/>
  <c r="BW10" i="2"/>
  <c r="BY10" i="2"/>
  <c r="BZ10" i="2" s="1"/>
  <c r="CA10" i="2"/>
  <c r="CF10" i="2" s="1"/>
  <c r="CA25" i="2"/>
  <c r="CF25" i="2" s="1"/>
  <c r="BW25" i="2"/>
  <c r="BY25" i="2"/>
  <c r="BZ25" i="2" s="1"/>
  <c r="BW28" i="2"/>
  <c r="BY28" i="2"/>
  <c r="BZ28" i="2" s="1"/>
  <c r="CA28" i="2"/>
  <c r="CF28" i="2" s="1"/>
  <c r="CA7" i="2"/>
  <c r="CF7" i="2" s="1"/>
  <c r="BY7" i="2"/>
  <c r="BZ7" i="2" s="1"/>
  <c r="BW7" i="2"/>
  <c r="CA9" i="2"/>
  <c r="CF9" i="2" s="1"/>
  <c r="BW9" i="2"/>
  <c r="BY9" i="2"/>
  <c r="BZ9" i="2" s="1"/>
  <c r="CA23" i="2"/>
  <c r="CF23" i="2" s="1"/>
  <c r="BW23" i="2"/>
  <c r="BY23" i="2"/>
  <c r="BZ23" i="2" s="1"/>
  <c r="CA27" i="2"/>
  <c r="CF27" i="2" s="1"/>
  <c r="BW27" i="2"/>
  <c r="BY27" i="2"/>
  <c r="BZ27" i="2" s="1"/>
  <c r="CA33" i="2"/>
  <c r="CF33" i="2" s="1"/>
  <c r="BW33" i="2"/>
  <c r="BY33" i="2"/>
  <c r="BZ33" i="2" s="1"/>
  <c r="C24" i="2"/>
  <c r="C17" i="2"/>
  <c r="C11" i="2"/>
  <c r="BR18" i="2"/>
  <c r="BR19" i="2"/>
  <c r="BR25" i="2"/>
  <c r="BR2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1" i="2"/>
  <c r="J23" i="2"/>
  <c r="J24" i="2"/>
  <c r="J25" i="2"/>
  <c r="J26" i="2"/>
  <c r="J27" i="2"/>
  <c r="J28" i="2"/>
  <c r="J29" i="2"/>
  <c r="J30" i="2"/>
  <c r="J31" i="2"/>
  <c r="J32" i="2"/>
  <c r="J33" i="2"/>
  <c r="J6" i="2"/>
  <c r="E7" i="2"/>
  <c r="E8" i="2"/>
  <c r="BR8" i="2" s="1"/>
  <c r="E9" i="2"/>
  <c r="E10" i="2"/>
  <c r="BR10" i="2" s="1"/>
  <c r="E12" i="2"/>
  <c r="BR12" i="2" s="1"/>
  <c r="E13" i="2"/>
  <c r="E14" i="2"/>
  <c r="E15" i="2"/>
  <c r="E16" i="2"/>
  <c r="BR16" i="2" s="1"/>
  <c r="E17" i="2"/>
  <c r="BR17" i="2" s="1"/>
  <c r="E21" i="2"/>
  <c r="BR21" i="2" s="1"/>
  <c r="E23" i="2"/>
  <c r="E24" i="2"/>
  <c r="BR24" i="2" s="1"/>
  <c r="E27" i="2"/>
  <c r="E28" i="2"/>
  <c r="BR28" i="2" s="1"/>
  <c r="E29" i="2"/>
  <c r="E30" i="2"/>
  <c r="BR30" i="2" s="1"/>
  <c r="E31" i="2"/>
  <c r="E32" i="2"/>
  <c r="BR32" i="2" s="1"/>
  <c r="E33" i="2"/>
  <c r="E6" i="2"/>
  <c r="BR6" i="2" s="1"/>
  <c r="BH17" i="2"/>
  <c r="BU17" i="2" s="1"/>
  <c r="BH11" i="2"/>
  <c r="BU11" i="2" s="1"/>
  <c r="CG27" i="2" l="1"/>
  <c r="CH27" i="2" s="1"/>
  <c r="CI27" i="2" s="1"/>
  <c r="CE27" i="2"/>
  <c r="CE9" i="2"/>
  <c r="CG9" i="2"/>
  <c r="CH9" i="2" s="1"/>
  <c r="CI9" i="2" s="1"/>
  <c r="CE28" i="2"/>
  <c r="CG28" i="2"/>
  <c r="CH28" i="2" s="1"/>
  <c r="CI28" i="2" s="1"/>
  <c r="CG10" i="2"/>
  <c r="CH10" i="2" s="1"/>
  <c r="CI10" i="2" s="1"/>
  <c r="CE10" i="2"/>
  <c r="CG33" i="2"/>
  <c r="CH33" i="2" s="1"/>
  <c r="CI33" i="2" s="1"/>
  <c r="CE33" i="2"/>
  <c r="CG23" i="2"/>
  <c r="CH23" i="2" s="1"/>
  <c r="CI23" i="2" s="1"/>
  <c r="CE23" i="2"/>
  <c r="CG7" i="2"/>
  <c r="CH7" i="2" s="1"/>
  <c r="CI7" i="2" s="1"/>
  <c r="CE7" i="2"/>
  <c r="CG25" i="2"/>
  <c r="CH25" i="2" s="1"/>
  <c r="CI25" i="2" s="1"/>
  <c r="CE25" i="2"/>
  <c r="CG8" i="2"/>
  <c r="CH8" i="2" s="1"/>
  <c r="CI8" i="2" s="1"/>
  <c r="CE8" i="2"/>
  <c r="CA17" i="2"/>
  <c r="BY17" i="2"/>
  <c r="BZ17" i="2" s="1"/>
  <c r="BW17" i="2"/>
  <c r="CA24" i="2"/>
  <c r="CF24" i="2" s="1"/>
  <c r="BY24" i="2"/>
  <c r="BZ24" i="2" s="1"/>
  <c r="BW24" i="2"/>
  <c r="CA11" i="2"/>
  <c r="BY11" i="2"/>
  <c r="BZ11" i="2" s="1"/>
  <c r="BW11" i="2"/>
  <c r="BD14" i="2"/>
  <c r="BR14" i="2"/>
  <c r="E11" i="2"/>
  <c r="BR11" i="2" s="1"/>
  <c r="BR33" i="2"/>
  <c r="BR31" i="2"/>
  <c r="BR29" i="2"/>
  <c r="BR27" i="2"/>
  <c r="BR23" i="2"/>
  <c r="BR15" i="2"/>
  <c r="BR13" i="2"/>
  <c r="BR9" i="2"/>
  <c r="BR7" i="2"/>
  <c r="BL33" i="2"/>
  <c r="BJ33" i="2"/>
  <c r="BL32" i="2"/>
  <c r="BJ32" i="2"/>
  <c r="BL31" i="2"/>
  <c r="BL30" i="2"/>
  <c r="BJ30" i="2"/>
  <c r="BL29" i="2"/>
  <c r="BJ29" i="2"/>
  <c r="BL28" i="2"/>
  <c r="BJ28" i="2"/>
  <c r="BL27" i="2"/>
  <c r="BN26" i="2"/>
  <c r="BL26" i="2"/>
  <c r="BM26" i="2" s="1"/>
  <c r="BJ26" i="2"/>
  <c r="BN25" i="2"/>
  <c r="BL25" i="2"/>
  <c r="BM25" i="2" s="1"/>
  <c r="BJ25" i="2"/>
  <c r="BJ24" i="2"/>
  <c r="BL23" i="2"/>
  <c r="BJ23" i="2"/>
  <c r="BL21" i="2"/>
  <c r="BJ21" i="2"/>
  <c r="BN19" i="2"/>
  <c r="BL19" i="2"/>
  <c r="BM19" i="2" s="1"/>
  <c r="BJ19" i="2"/>
  <c r="BN18" i="2"/>
  <c r="BL18" i="2"/>
  <c r="BM18" i="2" s="1"/>
  <c r="BJ18" i="2"/>
  <c r="BJ17" i="2"/>
  <c r="BL16" i="2"/>
  <c r="BJ16" i="2"/>
  <c r="BL15" i="2"/>
  <c r="BL14" i="2"/>
  <c r="BJ14" i="2"/>
  <c r="BL13" i="2"/>
  <c r="BJ13" i="2"/>
  <c r="BL12" i="2"/>
  <c r="BJ12" i="2"/>
  <c r="BJ11" i="2"/>
  <c r="BL10" i="2"/>
  <c r="BJ10" i="2"/>
  <c r="BJ9" i="2"/>
  <c r="BL8" i="2"/>
  <c r="BJ8" i="2"/>
  <c r="BL7" i="2"/>
  <c r="BJ7" i="2"/>
  <c r="BL6" i="2"/>
  <c r="BJ6" i="2"/>
  <c r="CG24" i="2" l="1"/>
  <c r="CH24" i="2" s="1"/>
  <c r="CI24" i="2" s="1"/>
  <c r="CE24" i="2"/>
  <c r="BL9" i="2"/>
  <c r="BJ15" i="2"/>
  <c r="BJ27" i="2"/>
  <c r="BJ31" i="2"/>
  <c r="BL17" i="2"/>
  <c r="BL11" i="2"/>
  <c r="BL24" i="2"/>
  <c r="AZ11" i="2"/>
  <c r="AZ17" i="2"/>
  <c r="BD33" i="2"/>
  <c r="BB33" i="2"/>
  <c r="BD32" i="2"/>
  <c r="BB32" i="2"/>
  <c r="BD31" i="2"/>
  <c r="BB31" i="2"/>
  <c r="BD30" i="2"/>
  <c r="BB30" i="2"/>
  <c r="BD29" i="2"/>
  <c r="BB29" i="2"/>
  <c r="BD28" i="2"/>
  <c r="BB28" i="2"/>
  <c r="BD27" i="2"/>
  <c r="BB27" i="2"/>
  <c r="BF26" i="2"/>
  <c r="BD26" i="2"/>
  <c r="BE26" i="2" s="1"/>
  <c r="BB26" i="2"/>
  <c r="BF25" i="2"/>
  <c r="BD25" i="2"/>
  <c r="BE25" i="2" s="1"/>
  <c r="BB25" i="2"/>
  <c r="BD21" i="2"/>
  <c r="BB21" i="2"/>
  <c r="BF19" i="2"/>
  <c r="BD19" i="2"/>
  <c r="BE19" i="2" s="1"/>
  <c r="BB19" i="2"/>
  <c r="BF18" i="2"/>
  <c r="BD18" i="2"/>
  <c r="BE18" i="2" s="1"/>
  <c r="BB18" i="2"/>
  <c r="BD16" i="2"/>
  <c r="BB16" i="2"/>
  <c r="BD15" i="2"/>
  <c r="BB15" i="2"/>
  <c r="BD13" i="2"/>
  <c r="BB13" i="2"/>
  <c r="BD12" i="2"/>
  <c r="BB12" i="2"/>
  <c r="BD10" i="2"/>
  <c r="BB10" i="2"/>
  <c r="BD9" i="2"/>
  <c r="BB9" i="2"/>
  <c r="BD8" i="2"/>
  <c r="BB8" i="2"/>
  <c r="BD7" i="2"/>
  <c r="BB7" i="2"/>
  <c r="BD6" i="2"/>
  <c r="BB6" i="2"/>
  <c r="AR11" i="2" l="1"/>
  <c r="AR17" i="2"/>
  <c r="AV33" i="2"/>
  <c r="AT33" i="2"/>
  <c r="AV32" i="2"/>
  <c r="AT32" i="2"/>
  <c r="AV31" i="2"/>
  <c r="AT31" i="2"/>
  <c r="AV30" i="2"/>
  <c r="AT30" i="2"/>
  <c r="AV29" i="2"/>
  <c r="AT29" i="2"/>
  <c r="AV28" i="2"/>
  <c r="AT28" i="2"/>
  <c r="AV27" i="2"/>
  <c r="AT27" i="2"/>
  <c r="AX26" i="2"/>
  <c r="AV26" i="2"/>
  <c r="AW26" i="2" s="1"/>
  <c r="AT26" i="2"/>
  <c r="AX25" i="2"/>
  <c r="AV25" i="2"/>
  <c r="AW25" i="2" s="1"/>
  <c r="AT25" i="2"/>
  <c r="AV21" i="2"/>
  <c r="AT21" i="2"/>
  <c r="AX19" i="2"/>
  <c r="AV19" i="2"/>
  <c r="AW19" i="2" s="1"/>
  <c r="AT19" i="2"/>
  <c r="AX18" i="2"/>
  <c r="AV18" i="2"/>
  <c r="AW18" i="2" s="1"/>
  <c r="AT18" i="2"/>
  <c r="AV16" i="2"/>
  <c r="AT16" i="2"/>
  <c r="AV15" i="2"/>
  <c r="AT15" i="2"/>
  <c r="AV13" i="2"/>
  <c r="AT13" i="2"/>
  <c r="AV12" i="2"/>
  <c r="AT12" i="2"/>
  <c r="AV10" i="2"/>
  <c r="AT10" i="2"/>
  <c r="AV9" i="2"/>
  <c r="AT9" i="2"/>
  <c r="AV8" i="2"/>
  <c r="AT8" i="2"/>
  <c r="AV7" i="2"/>
  <c r="AT7" i="2"/>
  <c r="AV6" i="2"/>
  <c r="AT6" i="2"/>
  <c r="AJ17" i="2" l="1"/>
  <c r="AB17" i="2"/>
  <c r="T17" i="2"/>
  <c r="L17" i="2"/>
  <c r="CK17" i="2" s="1"/>
  <c r="L11" i="2"/>
  <c r="S11" i="2"/>
  <c r="T11" i="2"/>
  <c r="V11" i="2" s="1"/>
  <c r="AA11" i="2"/>
  <c r="AB11" i="2"/>
  <c r="AD11" i="2" s="1"/>
  <c r="AJ11" i="2"/>
  <c r="AY11" i="2"/>
  <c r="CK11" i="2" l="1"/>
  <c r="N11" i="2"/>
  <c r="AV11" i="2"/>
  <c r="BD11" i="2"/>
  <c r="BB11" i="2"/>
  <c r="AL17" i="2"/>
  <c r="BB17" i="2"/>
  <c r="BD17" i="2"/>
  <c r="AT24" i="2"/>
  <c r="BB24" i="2"/>
  <c r="BD24" i="2"/>
  <c r="AT17" i="2"/>
  <c r="AV17" i="2"/>
  <c r="AV24" i="2"/>
  <c r="AT11" i="2"/>
  <c r="AD24" i="2"/>
  <c r="N24" i="2"/>
  <c r="V24" i="2"/>
  <c r="AN24" i="2"/>
  <c r="P24" i="2"/>
  <c r="X24" i="2"/>
  <c r="AL24" i="2"/>
  <c r="AF24" i="2"/>
  <c r="V17" i="2"/>
  <c r="N17" i="2"/>
  <c r="AF17" i="2"/>
  <c r="AN17" i="2"/>
  <c r="P17" i="2"/>
  <c r="X17" i="2"/>
  <c r="AD17" i="2"/>
  <c r="AN11" i="2"/>
  <c r="AL11" i="2"/>
  <c r="AN33" i="2"/>
  <c r="AL33" i="2"/>
  <c r="AN32" i="2"/>
  <c r="CM32" i="2" s="1"/>
  <c r="AL32" i="2"/>
  <c r="AN31" i="2"/>
  <c r="AL31" i="2"/>
  <c r="AN30" i="2"/>
  <c r="AL30" i="2"/>
  <c r="AN29" i="2"/>
  <c r="AL29" i="2"/>
  <c r="AN28" i="2"/>
  <c r="AL28" i="2"/>
  <c r="AN27" i="2"/>
  <c r="AL27" i="2"/>
  <c r="AP26" i="2"/>
  <c r="AN26" i="2"/>
  <c r="AO26" i="2" s="1"/>
  <c r="AL26" i="2"/>
  <c r="AP25" i="2"/>
  <c r="AN25" i="2"/>
  <c r="AO25" i="2" s="1"/>
  <c r="AL25" i="2"/>
  <c r="AN21" i="2"/>
  <c r="AL21" i="2"/>
  <c r="AP19" i="2"/>
  <c r="AN19" i="2"/>
  <c r="AO19" i="2" s="1"/>
  <c r="AL19" i="2"/>
  <c r="AP18" i="2"/>
  <c r="AN18" i="2"/>
  <c r="AO18" i="2" s="1"/>
  <c r="AL18" i="2"/>
  <c r="AN16" i="2"/>
  <c r="AL16" i="2"/>
  <c r="AN15" i="2"/>
  <c r="AL15" i="2"/>
  <c r="AN13" i="2"/>
  <c r="AL13" i="2"/>
  <c r="AN12" i="2"/>
  <c r="AL12" i="2"/>
  <c r="AN10" i="2"/>
  <c r="AL10" i="2"/>
  <c r="AN9" i="2"/>
  <c r="AL9" i="2"/>
  <c r="AN8" i="2"/>
  <c r="AL8" i="2"/>
  <c r="AN7" i="2"/>
  <c r="AL7" i="2"/>
  <c r="AN6" i="2"/>
  <c r="AL6" i="2"/>
  <c r="CL11" i="2" l="1"/>
  <c r="CL17" i="2"/>
  <c r="CL24" i="2"/>
  <c r="CM17" i="2"/>
  <c r="CM24" i="2"/>
  <c r="BB14" i="2"/>
  <c r="BD23" i="2"/>
  <c r="BB23" i="2"/>
  <c r="AL14" i="2"/>
  <c r="CL14" i="2" s="1"/>
  <c r="AT14" i="2"/>
  <c r="AV14" i="2"/>
  <c r="AT23" i="2"/>
  <c r="AV23" i="2"/>
  <c r="AN14" i="2"/>
  <c r="AL23" i="2"/>
  <c r="AN23" i="2"/>
  <c r="AF33" i="2"/>
  <c r="AD33" i="2"/>
  <c r="AF32" i="2"/>
  <c r="AD32" i="2"/>
  <c r="AF31" i="2"/>
  <c r="AD31" i="2"/>
  <c r="AF30" i="2"/>
  <c r="AD30" i="2"/>
  <c r="AF29" i="2"/>
  <c r="AD29" i="2"/>
  <c r="AF28" i="2"/>
  <c r="AD28" i="2"/>
  <c r="AF27" i="2"/>
  <c r="AD27" i="2"/>
  <c r="AH26" i="2"/>
  <c r="AF26" i="2"/>
  <c r="AG26" i="2" s="1"/>
  <c r="AD26" i="2"/>
  <c r="AH25" i="2"/>
  <c r="AF25" i="2"/>
  <c r="AG25" i="2" s="1"/>
  <c r="AD25" i="2"/>
  <c r="AF21" i="2"/>
  <c r="AD21" i="2"/>
  <c r="AH19" i="2"/>
  <c r="AF19" i="2"/>
  <c r="AG19" i="2" s="1"/>
  <c r="AD19" i="2"/>
  <c r="AH18" i="2"/>
  <c r="AF18" i="2"/>
  <c r="AG18" i="2" s="1"/>
  <c r="AD18" i="2"/>
  <c r="AF16" i="2"/>
  <c r="AD16" i="2"/>
  <c r="AF15" i="2"/>
  <c r="AD15" i="2"/>
  <c r="AF13" i="2"/>
  <c r="AD13" i="2"/>
  <c r="AF12" i="2"/>
  <c r="AD12" i="2"/>
  <c r="AF10" i="2"/>
  <c r="AD10" i="2"/>
  <c r="AF9" i="2"/>
  <c r="AD9" i="2"/>
  <c r="AF8" i="2"/>
  <c r="AD8" i="2"/>
  <c r="AF7" i="2"/>
  <c r="AD7" i="2"/>
  <c r="AF6" i="2"/>
  <c r="AD6" i="2"/>
  <c r="X33" i="2"/>
  <c r="V33" i="2"/>
  <c r="X32" i="2"/>
  <c r="V32" i="2"/>
  <c r="X31" i="2"/>
  <c r="V31" i="2"/>
  <c r="X30" i="2"/>
  <c r="V30" i="2"/>
  <c r="X29" i="2"/>
  <c r="V29" i="2"/>
  <c r="X28" i="2"/>
  <c r="V28" i="2"/>
  <c r="X27" i="2"/>
  <c r="V27" i="2"/>
  <c r="Z26" i="2"/>
  <c r="X26" i="2"/>
  <c r="Y26" i="2" s="1"/>
  <c r="V26" i="2"/>
  <c r="Z25" i="2"/>
  <c r="X25" i="2"/>
  <c r="Y25" i="2" s="1"/>
  <c r="V25" i="2"/>
  <c r="X21" i="2"/>
  <c r="V21" i="2"/>
  <c r="Z19" i="2"/>
  <c r="X19" i="2"/>
  <c r="Y19" i="2" s="1"/>
  <c r="V19" i="2"/>
  <c r="Z18" i="2"/>
  <c r="X18" i="2"/>
  <c r="Y18" i="2" s="1"/>
  <c r="V18" i="2"/>
  <c r="X16" i="2"/>
  <c r="V16" i="2"/>
  <c r="X15" i="2"/>
  <c r="V15" i="2"/>
  <c r="X13" i="2"/>
  <c r="V13" i="2"/>
  <c r="X12" i="2"/>
  <c r="V12" i="2"/>
  <c r="X10" i="2"/>
  <c r="V10" i="2"/>
  <c r="X9" i="2"/>
  <c r="V9" i="2"/>
  <c r="X8" i="2"/>
  <c r="V8" i="2"/>
  <c r="X7" i="2"/>
  <c r="V7" i="2"/>
  <c r="X6" i="2"/>
  <c r="V6" i="2"/>
  <c r="R18" i="2"/>
  <c r="R19" i="2"/>
  <c r="R25" i="2"/>
  <c r="R26" i="2"/>
  <c r="P7" i="2"/>
  <c r="CM7" i="2" s="1"/>
  <c r="P8" i="2"/>
  <c r="P9" i="2"/>
  <c r="CM9" i="2" s="1"/>
  <c r="P10" i="2"/>
  <c r="P12" i="2"/>
  <c r="CM12" i="2" s="1"/>
  <c r="P13" i="2"/>
  <c r="P15" i="2"/>
  <c r="CM15" i="2" s="1"/>
  <c r="P16" i="2"/>
  <c r="P18" i="2"/>
  <c r="CM18" i="2" s="1"/>
  <c r="P19" i="2"/>
  <c r="CM19" i="2" s="1"/>
  <c r="P21" i="2"/>
  <c r="CM21" i="2" s="1"/>
  <c r="P25" i="2"/>
  <c r="P26" i="2"/>
  <c r="CM26" i="2" s="1"/>
  <c r="P27" i="2"/>
  <c r="P28" i="2"/>
  <c r="CM28" i="2" s="1"/>
  <c r="P29" i="2"/>
  <c r="P30" i="2"/>
  <c r="CM30" i="2" s="1"/>
  <c r="P31" i="2"/>
  <c r="P32" i="2"/>
  <c r="P33" i="2"/>
  <c r="P6" i="2"/>
  <c r="CM6" i="2" s="1"/>
  <c r="N7" i="2"/>
  <c r="CL7" i="2" s="1"/>
  <c r="N8" i="2"/>
  <c r="CL8" i="2" s="1"/>
  <c r="N9" i="2"/>
  <c r="CL9" i="2" s="1"/>
  <c r="N10" i="2"/>
  <c r="CL10" i="2" s="1"/>
  <c r="N12" i="2"/>
  <c r="CL12" i="2" s="1"/>
  <c r="N13" i="2"/>
  <c r="CL13" i="2" s="1"/>
  <c r="N15" i="2"/>
  <c r="CL15" i="2" s="1"/>
  <c r="N16" i="2"/>
  <c r="CL16" i="2" s="1"/>
  <c r="N18" i="2"/>
  <c r="CL18" i="2" s="1"/>
  <c r="N19" i="2"/>
  <c r="CL19" i="2" s="1"/>
  <c r="N21" i="2"/>
  <c r="CL21" i="2" s="1"/>
  <c r="N25" i="2"/>
  <c r="CL25" i="2" s="1"/>
  <c r="N26" i="2"/>
  <c r="N27" i="2"/>
  <c r="CL27" i="2" s="1"/>
  <c r="N28" i="2"/>
  <c r="CL28" i="2" s="1"/>
  <c r="N29" i="2"/>
  <c r="CL29" i="2" s="1"/>
  <c r="N30" i="2"/>
  <c r="CL30" i="2" s="1"/>
  <c r="N31" i="2"/>
  <c r="CL31" i="2" s="1"/>
  <c r="N32" i="2"/>
  <c r="CL32" i="2" s="1"/>
  <c r="N33" i="2"/>
  <c r="CL33" i="2" s="1"/>
  <c r="N6" i="2"/>
  <c r="CL6" i="2" s="1"/>
  <c r="CL23" i="2" l="1"/>
  <c r="CL26" i="2"/>
  <c r="CM33" i="2"/>
  <c r="CM31" i="2"/>
  <c r="CM29" i="2"/>
  <c r="CM27" i="2"/>
  <c r="CM25" i="2"/>
  <c r="CM16" i="2"/>
  <c r="CM13" i="2"/>
  <c r="CM10" i="2"/>
  <c r="CM8" i="2"/>
  <c r="CM23" i="2"/>
  <c r="CM14" i="2"/>
  <c r="P11" i="2"/>
  <c r="X11" i="2"/>
  <c r="AF11" i="2"/>
  <c r="Q26" i="2"/>
  <c r="CN26" i="2" s="1"/>
  <c r="Q18" i="2"/>
  <c r="CN18" i="2" s="1"/>
  <c r="Q25" i="2"/>
  <c r="CN25" i="2" s="1"/>
  <c r="Q19" i="2"/>
  <c r="CN19" i="2" s="1"/>
  <c r="CM11" i="2" l="1"/>
  <c r="BM33" i="2" l="1"/>
  <c r="BM13" i="2"/>
  <c r="AW13" i="2"/>
  <c r="AO13" i="2"/>
  <c r="BN13" i="2"/>
  <c r="AX13" i="2"/>
  <c r="R13" i="2"/>
  <c r="Y13" i="2"/>
  <c r="BE13" i="2"/>
  <c r="BF28" i="2"/>
  <c r="BM8" i="2"/>
  <c r="AW8" i="2"/>
  <c r="AO8" i="2"/>
  <c r="BN8" i="2"/>
  <c r="AX8" i="2"/>
  <c r="R8" i="2"/>
  <c r="Y8" i="2"/>
  <c r="BE8" i="2"/>
  <c r="BN30" i="2"/>
  <c r="AX30" i="2"/>
  <c r="AO30" i="2"/>
  <c r="AG30" i="2"/>
  <c r="BE30" i="2"/>
  <c r="Z30" i="2"/>
  <c r="Y30" i="2"/>
  <c r="BE7" i="2"/>
  <c r="Q7" i="2"/>
  <c r="BM32" i="2"/>
  <c r="BF30" i="2"/>
  <c r="AX14" i="2"/>
  <c r="BF14" i="2"/>
  <c r="AW14" i="2"/>
  <c r="AX6" i="2"/>
  <c r="AO6" i="2"/>
  <c r="Y6" i="2"/>
  <c r="BN6" i="2"/>
  <c r="BE6" i="2"/>
  <c r="AH6" i="2"/>
  <c r="AG6" i="2"/>
  <c r="BM29" i="2"/>
  <c r="BF15" i="2"/>
  <c r="AP15" i="2"/>
  <c r="R15" i="2"/>
  <c r="BM15" i="2"/>
  <c r="AW15" i="2"/>
  <c r="AH15" i="2"/>
  <c r="BF17" i="2"/>
  <c r="BN17" i="2"/>
  <c r="Y17" i="2"/>
  <c r="BM17" i="2"/>
  <c r="AH17" i="2"/>
  <c r="AW17" i="2"/>
  <c r="AO17" i="2"/>
  <c r="Z17" i="2"/>
  <c r="AH24" i="2"/>
  <c r="Z24" i="2"/>
  <c r="BE24" i="2"/>
  <c r="BN24" i="2"/>
  <c r="R24" i="2"/>
  <c r="Y24" i="2"/>
  <c r="Q24" i="2"/>
  <c r="BF10" i="2"/>
  <c r="BM6" i="2"/>
  <c r="AX31" i="2"/>
  <c r="BM24" i="2"/>
  <c r="AP23" i="2"/>
  <c r="R12" i="2"/>
  <c r="R11" i="2" s="1"/>
  <c r="AH12" i="2"/>
  <c r="Z12" i="2"/>
  <c r="Q12" i="2"/>
  <c r="BN9" i="2"/>
  <c r="BN15" i="2"/>
  <c r="Q15" i="2"/>
  <c r="Z21" i="2"/>
  <c r="Q10" i="2" l="1"/>
  <c r="R31" i="2"/>
  <c r="AO31" i="2"/>
  <c r="BM31" i="2"/>
  <c r="AW9" i="2"/>
  <c r="AP9" i="2"/>
  <c r="Q29" i="2"/>
  <c r="AP29" i="2"/>
  <c r="AO29" i="2"/>
  <c r="AO10" i="2"/>
  <c r="AH10" i="2"/>
  <c r="BN10" i="2"/>
  <c r="BF21" i="2"/>
  <c r="AP21" i="2"/>
  <c r="R21" i="2"/>
  <c r="BM21" i="2"/>
  <c r="AW21" i="2"/>
  <c r="AH21" i="2"/>
  <c r="Y31" i="2"/>
  <c r="BE31" i="2"/>
  <c r="BN31" i="2"/>
  <c r="AW31" i="2"/>
  <c r="AH9" i="2"/>
  <c r="BF9" i="2"/>
  <c r="R9" i="2"/>
  <c r="BM9" i="2"/>
  <c r="Z29" i="2"/>
  <c r="BF29" i="2"/>
  <c r="Y29" i="2"/>
  <c r="BE29" i="2"/>
  <c r="Y10" i="2"/>
  <c r="AX10" i="2"/>
  <c r="AG10" i="2"/>
  <c r="BE10" i="2"/>
  <c r="Y21" i="2"/>
  <c r="AX21" i="2"/>
  <c r="BN16" i="2"/>
  <c r="AX16" i="2"/>
  <c r="AH16" i="2"/>
  <c r="AG16" i="2"/>
  <c r="BE16" i="2"/>
  <c r="AO16" i="2"/>
  <c r="Y16" i="2"/>
  <c r="BM16" i="2"/>
  <c r="AP16" i="2"/>
  <c r="Z16" i="2"/>
  <c r="BF16" i="2"/>
  <c r="AW16" i="2"/>
  <c r="R16" i="2"/>
  <c r="BN27" i="2"/>
  <c r="BE27" i="2"/>
  <c r="R27" i="2"/>
  <c r="Y27" i="2"/>
  <c r="AX27" i="2"/>
  <c r="AH27" i="2"/>
  <c r="AG27" i="2"/>
  <c r="BF27" i="2"/>
  <c r="AP27" i="2"/>
  <c r="Z27" i="2"/>
  <c r="BM27" i="2"/>
  <c r="AW27" i="2"/>
  <c r="AO27" i="2"/>
  <c r="Q21" i="2"/>
  <c r="Q9" i="2"/>
  <c r="BM12" i="2"/>
  <c r="AP12" i="2"/>
  <c r="BE12" i="2"/>
  <c r="AO12" i="2"/>
  <c r="BN12" i="2"/>
  <c r="AX12" i="2"/>
  <c r="BF12" i="2"/>
  <c r="AW12" i="2"/>
  <c r="AG12" i="2"/>
  <c r="Y12" i="2"/>
  <c r="Y11" i="2" s="1"/>
  <c r="BN23" i="2"/>
  <c r="AW23" i="2"/>
  <c r="BM23" i="2"/>
  <c r="BE23" i="2"/>
  <c r="BF23" i="2"/>
  <c r="AO23" i="2"/>
  <c r="AX23" i="2"/>
  <c r="Q31" i="2"/>
  <c r="AW24" i="2"/>
  <c r="AO24" i="2"/>
  <c r="AP24" i="2"/>
  <c r="BF24" i="2"/>
  <c r="AG24" i="2"/>
  <c r="AX24" i="2"/>
  <c r="Q17" i="2"/>
  <c r="BE17" i="2"/>
  <c r="AX17" i="2"/>
  <c r="AP17" i="2"/>
  <c r="AG17" i="2"/>
  <c r="R17" i="2"/>
  <c r="AG15" i="2"/>
  <c r="AO15" i="2"/>
  <c r="AX15" i="2"/>
  <c r="Y15" i="2"/>
  <c r="Z15" i="2"/>
  <c r="BE15" i="2"/>
  <c r="Z31" i="2"/>
  <c r="AP31" i="2"/>
  <c r="BF31" i="2"/>
  <c r="AG31" i="2"/>
  <c r="AH31" i="2"/>
  <c r="AG9" i="2"/>
  <c r="AO9" i="2"/>
  <c r="BE9" i="2"/>
  <c r="Y9" i="2"/>
  <c r="Z9" i="2"/>
  <c r="AX9" i="2"/>
  <c r="AG29" i="2"/>
  <c r="AH29" i="2"/>
  <c r="AX29" i="2"/>
  <c r="BN29" i="2"/>
  <c r="R29" i="2"/>
  <c r="AW29" i="2"/>
  <c r="Z6" i="2"/>
  <c r="AP6" i="2"/>
  <c r="BF6" i="2"/>
  <c r="Q6" i="2"/>
  <c r="R6" i="2"/>
  <c r="AW6" i="2"/>
  <c r="R10" i="2"/>
  <c r="AW10" i="2"/>
  <c r="BM10" i="2"/>
  <c r="Z10" i="2"/>
  <c r="AP10" i="2"/>
  <c r="BM14" i="2"/>
  <c r="AO14" i="2"/>
  <c r="AP14" i="2"/>
  <c r="BE14" i="2"/>
  <c r="BN14" i="2"/>
  <c r="AG21" i="2"/>
  <c r="BE21" i="2"/>
  <c r="AO21" i="2"/>
  <c r="BN21" i="2"/>
  <c r="Q16" i="2"/>
  <c r="Q27" i="2"/>
  <c r="Q28" i="2"/>
  <c r="R28" i="2"/>
  <c r="AP28" i="2"/>
  <c r="BM28" i="2"/>
  <c r="Y28" i="2"/>
  <c r="AO28" i="2"/>
  <c r="BE28" i="2"/>
  <c r="Q32" i="2"/>
  <c r="AO32" i="2"/>
  <c r="BE32" i="2"/>
  <c r="AG32" i="2"/>
  <c r="Z32" i="2"/>
  <c r="AX32" i="2"/>
  <c r="BN32" i="2"/>
  <c r="AG7" i="2"/>
  <c r="AO7" i="2"/>
  <c r="AX7" i="2"/>
  <c r="BN7" i="2"/>
  <c r="AH7" i="2"/>
  <c r="AW7" i="2"/>
  <c r="BM7" i="2"/>
  <c r="Q33" i="2"/>
  <c r="Z33" i="2"/>
  <c r="AP33" i="2"/>
  <c r="BF33" i="2"/>
  <c r="Y33" i="2"/>
  <c r="AO33" i="2"/>
  <c r="BE33" i="2"/>
  <c r="Q30" i="2"/>
  <c r="Y32" i="2"/>
  <c r="AH30" i="2"/>
  <c r="AW30" i="2"/>
  <c r="BM30" i="2"/>
  <c r="R30" i="2"/>
  <c r="AP30" i="2"/>
  <c r="Q8" i="2"/>
  <c r="Z8" i="2"/>
  <c r="AP8" i="2"/>
  <c r="BF8" i="2"/>
  <c r="AG8" i="2"/>
  <c r="AH8" i="2"/>
  <c r="AG28" i="2"/>
  <c r="Z28" i="2"/>
  <c r="AX28" i="2"/>
  <c r="BN28" i="2"/>
  <c r="AH28" i="2"/>
  <c r="AW28" i="2"/>
  <c r="AH32" i="2"/>
  <c r="AW32" i="2"/>
  <c r="BF32" i="2"/>
  <c r="R32" i="2"/>
  <c r="AP32" i="2"/>
  <c r="Q13" i="2"/>
  <c r="Z13" i="2"/>
  <c r="Z11" i="2" s="1"/>
  <c r="AP13" i="2"/>
  <c r="BF13" i="2"/>
  <c r="AG13" i="2"/>
  <c r="AH13" i="2"/>
  <c r="AH11" i="2" s="1"/>
  <c r="R7" i="2"/>
  <c r="AP7" i="2"/>
  <c r="BF7" i="2"/>
  <c r="Y7" i="2"/>
  <c r="CN7" i="2" s="1"/>
  <c r="Z7" i="2"/>
  <c r="AG33" i="2"/>
  <c r="AH33" i="2"/>
  <c r="AX33" i="2"/>
  <c r="BN33" i="2"/>
  <c r="R33" i="2"/>
  <c r="AW33" i="2"/>
  <c r="CN32" i="2" l="1"/>
  <c r="CN23" i="2"/>
  <c r="CN16" i="2"/>
  <c r="CN24" i="2"/>
  <c r="CN15" i="2"/>
  <c r="Q11" i="2"/>
  <c r="CN13" i="2"/>
  <c r="CN30" i="2"/>
  <c r="CN28" i="2"/>
  <c r="CN14" i="2"/>
  <c r="CN31" i="2"/>
  <c r="CN9" i="2"/>
  <c r="CN12" i="2"/>
  <c r="CN8" i="2"/>
  <c r="CN33" i="2"/>
  <c r="CN27" i="2"/>
  <c r="CN6" i="2"/>
  <c r="CN17" i="2"/>
  <c r="CN21" i="2"/>
  <c r="CN29" i="2"/>
  <c r="CN10" i="2"/>
  <c r="AP11" i="2"/>
  <c r="AW11" i="2"/>
  <c r="AX11" i="2"/>
  <c r="BN11" i="2"/>
  <c r="BM11" i="2"/>
  <c r="BE11" i="2"/>
  <c r="AO11" i="2"/>
  <c r="BF11" i="2"/>
  <c r="AG11" i="2"/>
  <c r="CN11" i="2" l="1"/>
  <c r="BV12" i="11"/>
  <c r="BN12" i="11" l="1"/>
  <c r="BU12" i="11"/>
  <c r="BL12" i="11"/>
  <c r="BM12" i="11" s="1"/>
  <c r="BV11" i="11"/>
  <c r="CA12" i="11" l="1"/>
  <c r="BW12" i="11"/>
  <c r="BY12" i="11"/>
  <c r="BZ12" i="11" s="1"/>
  <c r="BU11" i="11"/>
  <c r="CK11" i="11"/>
  <c r="CA11" i="11" l="1"/>
  <c r="BW11" i="11"/>
  <c r="BY11" i="11"/>
  <c r="BZ11" i="11" s="1"/>
</calcChain>
</file>

<file path=xl/comments1.xml><?xml version="1.0" encoding="utf-8"?>
<comments xmlns="http://schemas.openxmlformats.org/spreadsheetml/2006/main">
  <authors>
    <author>Гайовата Великолепный</author>
  </authors>
  <commentList>
    <comment ref="AK17" authorId="0">
      <text>
        <r>
          <rPr>
            <b/>
            <sz val="9"/>
            <color indexed="81"/>
            <rFont val="Tahoma"/>
            <family val="2"/>
            <charset val="204"/>
          </rPr>
          <t>с 1-го января</t>
        </r>
      </text>
    </comment>
    <comment ref="AC25" authorId="0">
      <text>
        <r>
          <rPr>
            <b/>
            <sz val="9"/>
            <color indexed="81"/>
            <rFont val="Tahoma"/>
            <family val="2"/>
            <charset val="204"/>
          </rPr>
          <t>с 1-го декабря</t>
        </r>
      </text>
    </comment>
    <comment ref="AJ34" authorId="0">
      <text>
        <r>
          <rPr>
            <b/>
            <sz val="9"/>
            <color indexed="81"/>
            <rFont val="Tahoma"/>
            <family val="2"/>
            <charset val="204"/>
          </rPr>
          <t>Среднее окт-дек</t>
        </r>
      </text>
    </comment>
    <comment ref="AR34" authorId="0">
      <text>
        <r>
          <rPr>
            <b/>
            <sz val="9"/>
            <color indexed="81"/>
            <rFont val="Tahoma"/>
            <family val="2"/>
            <charset val="204"/>
          </rPr>
          <t>Среднее окт-дек</t>
        </r>
      </text>
    </comment>
    <comment ref="AZ34" authorId="0">
      <text>
        <r>
          <rPr>
            <b/>
            <sz val="9"/>
            <color indexed="81"/>
            <rFont val="Tahoma"/>
            <family val="2"/>
            <charset val="204"/>
          </rPr>
          <t>Среднее окт-дек</t>
        </r>
      </text>
    </comment>
  </commentList>
</comments>
</file>

<file path=xl/sharedStrings.xml><?xml version="1.0" encoding="utf-8"?>
<sst xmlns="http://schemas.openxmlformats.org/spreadsheetml/2006/main" count="534" uniqueCount="178">
  <si>
    <t>Точки учета</t>
  </si>
  <si>
    <t>Норма</t>
  </si>
  <si>
    <t>№   п/п</t>
  </si>
  <si>
    <t>Адрес</t>
  </si>
  <si>
    <t>Сводный отчет по точкам учета для системы водоснабжения закрытого типа</t>
  </si>
  <si>
    <t>9 Мая 13</t>
  </si>
  <si>
    <t>Заря 31 (теплообменник)</t>
  </si>
  <si>
    <t>Карпенко 8 (теплообменник)</t>
  </si>
  <si>
    <t>Карпенко 8а (теплообменник)</t>
  </si>
  <si>
    <t>Карпенко 8б (теплообменник)</t>
  </si>
  <si>
    <t>Карпенко 10а, узел 1</t>
  </si>
  <si>
    <t>Карпенко 10а, узел 2</t>
  </si>
  <si>
    <t>Карпенко 11</t>
  </si>
  <si>
    <t>Карпенко 19</t>
  </si>
  <si>
    <t>Ленина 23, 1 узел</t>
  </si>
  <si>
    <t>Ленина 23, 2 узел</t>
  </si>
  <si>
    <t>Ленина 36</t>
  </si>
  <si>
    <t>Октябрьская 9а 1 узел (теплообменник)</t>
  </si>
  <si>
    <t>Октябрьская 9а 2 узел</t>
  </si>
  <si>
    <t>Электростальская 3 (теплообменник)</t>
  </si>
  <si>
    <t>Электростальская 32</t>
  </si>
  <si>
    <t>Электростальская 32а</t>
  </si>
  <si>
    <t>Электростальская 34</t>
  </si>
  <si>
    <t>Электростальская 34Б</t>
  </si>
  <si>
    <t>Энгельса 62 (теплообменник)</t>
  </si>
  <si>
    <t>Площадь</t>
  </si>
  <si>
    <t>рублей</t>
  </si>
  <si>
    <t>Цена одной Гигакаллории:</t>
  </si>
  <si>
    <t>р.</t>
  </si>
  <si>
    <t>р./кв.м</t>
  </si>
  <si>
    <t>Октябрь</t>
  </si>
  <si>
    <t>Ноябрь</t>
  </si>
  <si>
    <t>р./кв.м экономии</t>
  </si>
  <si>
    <t>р. экономии</t>
  </si>
  <si>
    <t>Норма р./кв.м</t>
  </si>
  <si>
    <t>Декабрь</t>
  </si>
  <si>
    <t>Январь</t>
  </si>
  <si>
    <t>Карпенко 10б</t>
  </si>
  <si>
    <t>% от норматива</t>
  </si>
  <si>
    <t>Карпенко 10а</t>
  </si>
  <si>
    <t>Ленина 23</t>
  </si>
  <si>
    <t>Октябрьская 9а (теплообменник)</t>
  </si>
  <si>
    <t>Февраль</t>
  </si>
  <si>
    <t>Март</t>
  </si>
  <si>
    <t>Апрель</t>
  </si>
  <si>
    <t>Гкал/кв.м</t>
  </si>
  <si>
    <t>Ком. Площ</t>
  </si>
  <si>
    <t>Жил. Площ</t>
  </si>
  <si>
    <t>Площадь (инф от Коммунальщика)</t>
  </si>
  <si>
    <t>Площадь (инф от Мечела)</t>
  </si>
  <si>
    <r>
      <t xml:space="preserve">За весь период, </t>
    </r>
    <r>
      <rPr>
        <b/>
        <sz val="8"/>
        <color rgb="FF000000"/>
        <rFont val="Arial"/>
        <family val="2"/>
        <charset val="204"/>
      </rPr>
      <t>экономии по сравнению с пред. Годом</t>
    </r>
  </si>
  <si>
    <t>Октябрьская 7 (теплообменник)</t>
  </si>
  <si>
    <t>Электростальская 1 (теплообменник)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</si>
  <si>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</si>
  <si>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</si>
  <si>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</si>
  <si>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</si>
  <si>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</si>
  <si>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</si>
  <si>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</si>
  <si>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ГВС</t>
  </si>
  <si>
    <t>отопление</t>
  </si>
  <si>
    <t>Гкал всего</t>
  </si>
  <si>
    <t>с января</t>
  </si>
  <si>
    <t>Май</t>
  </si>
  <si>
    <t>по апрелю</t>
  </si>
  <si>
    <t>Апрель+Май</t>
  </si>
  <si>
    <t>Итого</t>
  </si>
  <si>
    <t>Гкал</t>
  </si>
  <si>
    <t>Норматив</t>
  </si>
  <si>
    <t>май</t>
  </si>
  <si>
    <t>Средний процент</t>
  </si>
  <si>
    <t>Факт</t>
  </si>
  <si>
    <t>%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</si>
  <si>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</si>
  <si>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</si>
  <si>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</si>
  <si>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</si>
  <si>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</si>
  <si>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</si>
  <si>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</si>
  <si>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</si>
  <si>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</si>
  <si>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</si>
  <si>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</si>
  <si>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</si>
  <si>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</si>
  <si>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</si>
  <si>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</si>
  <si>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</si>
  <si>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</si>
  <si>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</si>
  <si>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</si>
  <si>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</si>
  <si>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Заря 31 (ТО)</t>
  </si>
  <si>
    <t>не обсл</t>
  </si>
  <si>
    <t>Карпенко 04а (ТО)</t>
  </si>
  <si>
    <t>ТО</t>
  </si>
  <si>
    <t>Карпенко 10а, узел 1 (ТО)</t>
  </si>
  <si>
    <t>Карпенко 15</t>
  </si>
  <si>
    <t>Карпенко 15а</t>
  </si>
  <si>
    <t>Карпенко 17</t>
  </si>
  <si>
    <t>Крупской 17</t>
  </si>
  <si>
    <t>Крупской 18</t>
  </si>
  <si>
    <t>Крылова 08а</t>
  </si>
  <si>
    <t>Крылова 10</t>
  </si>
  <si>
    <t>Крылова 10а</t>
  </si>
  <si>
    <t>Крылова 12</t>
  </si>
  <si>
    <t>Крылова 14</t>
  </si>
  <si>
    <t>Крылова 14а</t>
  </si>
  <si>
    <t>Крылова 20а</t>
  </si>
  <si>
    <t>Ленина 18</t>
  </si>
  <si>
    <t>Ленина 18 1</t>
  </si>
  <si>
    <t>Ленина 18 2</t>
  </si>
  <si>
    <t>Ленина 32а</t>
  </si>
  <si>
    <t>Ленина 34а</t>
  </si>
  <si>
    <t>Мира 23</t>
  </si>
  <si>
    <t>Мира 28</t>
  </si>
  <si>
    <t>Мира 30</t>
  </si>
  <si>
    <t>Мира 30а</t>
  </si>
  <si>
    <t>не работал</t>
  </si>
  <si>
    <t>Мира 36</t>
  </si>
  <si>
    <t>Мира 36а</t>
  </si>
  <si>
    <t>Октябрьская 3 (ТО)</t>
  </si>
  <si>
    <t>Октябрьская 3а (ТО)</t>
  </si>
  <si>
    <t>Октябрьская 5б</t>
  </si>
  <si>
    <t>Октябрьская 7 (ТО)</t>
  </si>
  <si>
    <t>Октябрьская 9</t>
  </si>
  <si>
    <t>Октябрьская 9а</t>
  </si>
  <si>
    <t>Октябрьская 9а 1 узел (ТО)</t>
  </si>
  <si>
    <t>Электростальская 7б</t>
  </si>
  <si>
    <t>Электростальская 1 (ТО)</t>
  </si>
  <si>
    <t>Электростальская 3 (ТО)</t>
  </si>
  <si>
    <t>Энгельса 62 (ТО)</t>
  </si>
  <si>
    <t>Среднее потребление Гкал на нагрев ГВС</t>
  </si>
  <si>
    <t>Итого отпление</t>
  </si>
  <si>
    <t>Экономия Гкал</t>
  </si>
  <si>
    <t>Экономия Рублей</t>
  </si>
  <si>
    <t>Комментарии</t>
  </si>
  <si>
    <t>Фактическое потребление без нагрева ГВС</t>
  </si>
  <si>
    <t>Процент от норматива</t>
  </si>
  <si>
    <t>202</t>
  </si>
  <si>
    <t>21</t>
  </si>
  <si>
    <t>22</t>
  </si>
  <si>
    <t>Карпенко 04а</t>
  </si>
  <si>
    <t>Ленина 18 (весь дом)</t>
  </si>
  <si>
    <t>Мира 25</t>
  </si>
  <si>
    <t>временнане работали расходомеры в ноябре-декабре</t>
  </si>
  <si>
    <t>неполадки в работе второго теплодатчика, определяющего теплосъем</t>
  </si>
  <si>
    <t>неполадки в работе Первого термодатчика</t>
  </si>
  <si>
    <t>Октябрьская 3</t>
  </si>
  <si>
    <t>Октябрьская 3а</t>
  </si>
  <si>
    <t>Октябрьская 7</t>
  </si>
  <si>
    <t>большая циркуляция, нужен регулировочный кран</t>
  </si>
  <si>
    <t>Октябрьская 9а  (весь дом)</t>
  </si>
  <si>
    <t>Октябрьская 9а 1 узел</t>
  </si>
  <si>
    <t>временнане работали расходомеры в декабре</t>
  </si>
  <si>
    <t>Электростальская 1</t>
  </si>
  <si>
    <t>Электростальская 3</t>
  </si>
  <si>
    <t>неполадки в работе второго теплодатчика</t>
  </si>
  <si>
    <t>Энгельса 62</t>
  </si>
  <si>
    <t>Если узел проработал не полный месяц, то значение в расчете не принимаются</t>
  </si>
  <si>
    <t>коэффициент</t>
  </si>
  <si>
    <t>Июнь</t>
  </si>
  <si>
    <t>больше от норматива</t>
  </si>
  <si>
    <t>Октябрьская 3а (теплообменник)</t>
  </si>
  <si>
    <t>Ленина 25</t>
  </si>
  <si>
    <t>Калинина 24</t>
  </si>
  <si>
    <t>Ленина 44</t>
  </si>
  <si>
    <t>Крупская 17</t>
  </si>
  <si>
    <t>Ленина 44а</t>
  </si>
  <si>
    <t>Калинина 24 (ТО)</t>
  </si>
  <si>
    <t>Карпенко 8 (ТО)</t>
  </si>
  <si>
    <t>Карпенко 8а (ТО)</t>
  </si>
  <si>
    <t>Октябрьская 9а (ТО)</t>
  </si>
  <si>
    <t>Октябрьская 1 (ТО)</t>
  </si>
  <si>
    <t>!!!!</t>
  </si>
  <si>
    <t>окт. 3а с 15 февраля…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</si>
</sst>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0\ &quot;₽&quot;"/>
    <numFmt numFmtId="166" formatCode="0.00000"/>
    <numFmt numFmtId="167" formatCode="_-* #,##0.00[$р.-419]_-;\-* #,##0.00[$р.-419]_-;_-* &quot;-&quot;??[$р.-419]_-;_-@_-"/>
    <numFmt numFmtId="168" formatCode="0.000"/>
  </numFmts>
  <fonts count="27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5"/>
      <color rgb="FF000000"/>
      <name val="Tahoma"/>
      <family val="2"/>
      <charset val="204"/>
    </font>
    <font>
      <sz val="9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theme="1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theme="1" tint="0.499984740745262"/>
      <name val="Arial"/>
      <family val="2"/>
      <charset val="204"/>
    </font>
    <font>
      <b/>
      <sz val="10"/>
      <color theme="1" tint="0.499984740745262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 tint="0.499984740745262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ahoma"/>
      <family val="2"/>
      <charset val="204"/>
    </font>
    <font>
      <sz val="10"/>
      <color rgb="FFFF0000"/>
      <name val="Arial"/>
      <family val="2"/>
      <charset val="204"/>
    </font>
    <font>
      <sz val="8.25"/>
      <color rgb="FF000000"/>
      <name val="Arial"/>
      <family val="2"/>
      <charset val="204"/>
    </font>
    <font>
      <sz val="8.25"/>
      <color rgb="FFFF000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9"/>
      <color indexed="81"/>
      <name val="Tahoma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rgb="FFFF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none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D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6">
    <xf numFmtId="0" fontId="0" fillId="0" borderId="0"/>
    <xf numFmtId="9" fontId="5" fillId="0" borderId="0" applyFont="0" applyFill="0" applyBorder="0" applyAlignment="0" applyProtection="0"/>
    <xf numFmtId="0" fontId="15" fillId="3" borderId="0"/>
    <xf numFmtId="9" fontId="15" fillId="3" borderId="0" quotePrefix="1" applyFont="0" applyFill="0" applyBorder="0" applyAlignment="0">
      <protection locked="0"/>
    </xf>
    <xf numFmtId="0" fontId="1" fillId="3" borderId="0"/>
    <xf numFmtId="9" fontId="1" fillId="3" borderId="0" applyFont="0" applyFill="0" applyBorder="0" applyAlignment="0" applyProtection="0"/>
  </cellStyleXfs>
  <cellXfs count="214">
    <xf numFmtId="0" fontId="0" fillId="0" borderId="0" xfId="0"/>
    <xf numFmtId="0" fontId="0" fillId="0" borderId="0" xfId="0"/>
    <xf numFmtId="9" fontId="8" fillId="0" borderId="1" xfId="1" applyFont="1" applyFill="1" applyBorder="1"/>
    <xf numFmtId="0" fontId="7" fillId="3" borderId="1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right"/>
    </xf>
    <xf numFmtId="0" fontId="2" fillId="2" borderId="0" xfId="0" applyNumberFormat="1" applyFont="1" applyFill="1" applyAlignment="1">
      <alignment horizontal="center" vertical="center" wrapText="1" shrinkToFit="1"/>
    </xf>
    <xf numFmtId="0" fontId="4" fillId="3" borderId="1" xfId="0" applyNumberFormat="1" applyFont="1" applyFill="1" applyBorder="1" applyAlignment="1">
      <alignment vertical="center" wrapText="1" shrinkToFit="1"/>
    </xf>
    <xf numFmtId="0" fontId="4" fillId="3" borderId="1" xfId="0" applyNumberFormat="1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wrapText="1" shrinkToFit="1"/>
    </xf>
    <xf numFmtId="1" fontId="4" fillId="2" borderId="1" xfId="0" applyNumberFormat="1" applyFont="1" applyFill="1" applyBorder="1" applyAlignment="1">
      <alignment horizontal="right" vertical="center" wrapText="1" shrinkToFit="1"/>
    </xf>
    <xf numFmtId="49" fontId="3" fillId="2" borderId="1" xfId="0" applyNumberFormat="1" applyFont="1" applyFill="1" applyBorder="1" applyAlignment="1">
      <alignment horizontal="left" vertical="center" wrapText="1" shrinkToFit="1"/>
    </xf>
    <xf numFmtId="0" fontId="6" fillId="0" borderId="1" xfId="0" applyFont="1" applyFill="1" applyBorder="1"/>
    <xf numFmtId="2" fontId="6" fillId="0" borderId="1" xfId="0" applyNumberFormat="1" applyFont="1" applyFill="1" applyBorder="1"/>
    <xf numFmtId="164" fontId="6" fillId="0" borderId="1" xfId="0" applyNumberFormat="1" applyFont="1" applyFill="1" applyBorder="1"/>
    <xf numFmtId="0" fontId="4" fillId="3" borderId="1" xfId="0" applyNumberFormat="1" applyFont="1" applyFill="1" applyBorder="1" applyAlignment="1">
      <alignment horizontal="center" vertical="center" wrapText="1" shrinkToFit="1"/>
    </xf>
    <xf numFmtId="0" fontId="4" fillId="3" borderId="1" xfId="0" applyNumberFormat="1" applyFont="1" applyFill="1" applyBorder="1" applyAlignment="1">
      <alignment horizontal="center" vertical="center" wrapText="1" shrinkToFit="1"/>
    </xf>
    <xf numFmtId="0" fontId="4" fillId="3" borderId="3" xfId="0" applyNumberFormat="1" applyFont="1" applyFill="1" applyBorder="1" applyAlignment="1">
      <alignment horizontal="center" vertical="center" wrapText="1" shrinkToFit="1"/>
    </xf>
    <xf numFmtId="0" fontId="4" fillId="3" borderId="3" xfId="0" applyNumberFormat="1" applyFont="1" applyFill="1" applyBorder="1" applyAlignment="1">
      <alignment horizontal="center" vertical="center" wrapText="1" shrinkToFit="1"/>
    </xf>
    <xf numFmtId="0" fontId="4" fillId="3" borderId="1" xfId="0" applyNumberFormat="1" applyFont="1" applyFill="1" applyBorder="1" applyAlignment="1">
      <alignment horizontal="center" vertical="center" wrapText="1" shrinkToFit="1"/>
    </xf>
    <xf numFmtId="166" fontId="6" fillId="0" borderId="1" xfId="0" applyNumberFormat="1" applyFont="1" applyFill="1" applyBorder="1"/>
    <xf numFmtId="49" fontId="3" fillId="4" borderId="1" xfId="0" applyNumberFormat="1" applyFont="1" applyFill="1" applyBorder="1" applyAlignment="1">
      <alignment horizontal="left" vertical="center" wrapText="1" shrinkToFit="1"/>
    </xf>
    <xf numFmtId="16" fontId="0" fillId="0" borderId="0" xfId="0" applyNumberFormat="1"/>
    <xf numFmtId="9" fontId="11" fillId="0" borderId="1" xfId="1" applyFont="1" applyFill="1" applyBorder="1"/>
    <xf numFmtId="165" fontId="6" fillId="0" borderId="1" xfId="1" applyNumberFormat="1" applyFont="1" applyFill="1" applyBorder="1"/>
    <xf numFmtId="165" fontId="10" fillId="0" borderId="1" xfId="1" applyNumberFormat="1" applyFont="1" applyFill="1" applyBorder="1"/>
    <xf numFmtId="0" fontId="12" fillId="0" borderId="1" xfId="0" applyFont="1" applyFill="1" applyBorder="1"/>
    <xf numFmtId="164" fontId="12" fillId="0" borderId="1" xfId="0" applyNumberFormat="1" applyFont="1" applyFill="1" applyBorder="1"/>
    <xf numFmtId="0" fontId="13" fillId="0" borderId="1" xfId="0" applyFont="1" applyFill="1" applyBorder="1"/>
    <xf numFmtId="2" fontId="12" fillId="0" borderId="1" xfId="0" applyNumberFormat="1" applyFont="1" applyFill="1" applyBorder="1"/>
    <xf numFmtId="49" fontId="3" fillId="5" borderId="1" xfId="0" applyNumberFormat="1" applyFont="1" applyFill="1" applyBorder="1" applyAlignment="1">
      <alignment horizontal="left" vertical="center" wrapText="1" shrinkToFit="1"/>
    </xf>
    <xf numFmtId="1" fontId="4" fillId="5" borderId="1" xfId="0" applyNumberFormat="1" applyFont="1" applyFill="1" applyBorder="1" applyAlignment="1">
      <alignment horizontal="right" vertical="center" wrapText="1" shrinkToFit="1"/>
    </xf>
    <xf numFmtId="0" fontId="6" fillId="5" borderId="1" xfId="0" applyFont="1" applyFill="1" applyBorder="1"/>
    <xf numFmtId="166" fontId="6" fillId="5" borderId="1" xfId="0" applyNumberFormat="1" applyFont="1" applyFill="1" applyBorder="1"/>
    <xf numFmtId="2" fontId="6" fillId="5" borderId="1" xfId="0" applyNumberFormat="1" applyFont="1" applyFill="1" applyBorder="1"/>
    <xf numFmtId="0" fontId="12" fillId="5" borderId="1" xfId="0" applyFont="1" applyFill="1" applyBorder="1"/>
    <xf numFmtId="9" fontId="8" fillId="5" borderId="1" xfId="1" applyFont="1" applyFill="1" applyBorder="1"/>
    <xf numFmtId="165" fontId="6" fillId="5" borderId="1" xfId="1" applyNumberFormat="1" applyFont="1" applyFill="1" applyBorder="1"/>
    <xf numFmtId="2" fontId="12" fillId="5" borderId="1" xfId="0" applyNumberFormat="1" applyFont="1" applyFill="1" applyBorder="1"/>
    <xf numFmtId="164" fontId="6" fillId="5" borderId="1" xfId="0" applyNumberFormat="1" applyFont="1" applyFill="1" applyBorder="1"/>
    <xf numFmtId="164" fontId="12" fillId="5" borderId="1" xfId="0" applyNumberFormat="1" applyFont="1" applyFill="1" applyBorder="1"/>
    <xf numFmtId="0" fontId="14" fillId="0" borderId="0" xfId="0" applyFont="1" applyBorder="1"/>
    <xf numFmtId="2" fontId="14" fillId="0" borderId="0" xfId="0" applyNumberFormat="1" applyFont="1" applyBorder="1"/>
    <xf numFmtId="0" fontId="14" fillId="0" borderId="0" xfId="0" applyNumberFormat="1" applyFont="1" applyFill="1" applyBorder="1" applyAlignment="1">
      <alignment vertical="center" wrapText="1"/>
    </xf>
    <xf numFmtId="2" fontId="8" fillId="5" borderId="1" xfId="1" applyNumberFormat="1" applyFont="1" applyFill="1" applyBorder="1"/>
    <xf numFmtId="2" fontId="8" fillId="0" borderId="1" xfId="1" applyNumberFormat="1" applyFont="1" applyFill="1" applyBorder="1"/>
    <xf numFmtId="2" fontId="11" fillId="0" borderId="1" xfId="1" applyNumberFormat="1" applyFont="1" applyFill="1" applyBorder="1"/>
    <xf numFmtId="0" fontId="4" fillId="3" borderId="3" xfId="0" applyNumberFormat="1" applyFont="1" applyFill="1" applyBorder="1" applyAlignment="1">
      <alignment horizontal="center" vertical="center" wrapText="1" shrinkToFit="1"/>
    </xf>
    <xf numFmtId="2" fontId="6" fillId="0" borderId="1" xfId="1" applyNumberFormat="1" applyFont="1" applyFill="1" applyBorder="1"/>
    <xf numFmtId="2" fontId="6" fillId="5" borderId="1" xfId="1" applyNumberFormat="1" applyFont="1" applyFill="1" applyBorder="1"/>
    <xf numFmtId="2" fontId="0" fillId="0" borderId="0" xfId="0" applyNumberFormat="1"/>
    <xf numFmtId="2" fontId="4" fillId="3" borderId="3" xfId="0" applyNumberFormat="1" applyFont="1" applyFill="1" applyBorder="1" applyAlignment="1">
      <alignment horizontal="center" vertical="center" wrapText="1" shrinkToFit="1"/>
    </xf>
    <xf numFmtId="2" fontId="7" fillId="3" borderId="1" xfId="0" applyNumberFormat="1" applyFont="1" applyFill="1" applyBorder="1" applyAlignment="1">
      <alignment horizontal="center" vertical="center" wrapText="1" shrinkToFit="1"/>
    </xf>
    <xf numFmtId="1" fontId="4" fillId="0" borderId="1" xfId="0" applyNumberFormat="1" applyFont="1" applyFill="1" applyBorder="1" applyAlignment="1">
      <alignment horizontal="right" vertical="center" wrapText="1" shrinkToFit="1"/>
    </xf>
    <xf numFmtId="49" fontId="3" fillId="0" borderId="1" xfId="0" applyNumberFormat="1" applyFont="1" applyFill="1" applyBorder="1" applyAlignment="1">
      <alignment horizontal="left" vertical="center" wrapText="1" shrinkToFit="1"/>
    </xf>
    <xf numFmtId="0" fontId="0" fillId="0" borderId="0" xfId="0" applyFont="1" applyFill="1"/>
    <xf numFmtId="0" fontId="4" fillId="3" borderId="3" xfId="0" applyNumberFormat="1" applyFont="1" applyFill="1" applyBorder="1" applyAlignment="1">
      <alignment horizontal="center" vertical="center" wrapText="1" shrinkToFit="1"/>
    </xf>
    <xf numFmtId="0" fontId="15" fillId="3" borderId="11" xfId="2" applyFont="1" applyBorder="1"/>
    <xf numFmtId="0" fontId="15" fillId="3" borderId="0" xfId="2" applyBorder="1"/>
    <xf numFmtId="0" fontId="15" fillId="3" borderId="15" xfId="2" applyBorder="1" applyAlignment="1">
      <alignment horizontal="center" vertical="center" wrapText="1"/>
    </xf>
    <xf numFmtId="0" fontId="15" fillId="3" borderId="16" xfId="2" applyBorder="1" applyAlignment="1">
      <alignment horizontal="center" vertical="center" wrapText="1"/>
    </xf>
    <xf numFmtId="0" fontId="15" fillId="3" borderId="17" xfId="2" applyBorder="1" applyAlignment="1">
      <alignment horizontal="center" vertical="center" wrapText="1"/>
    </xf>
    <xf numFmtId="0" fontId="15" fillId="3" borderId="18" xfId="2" applyBorder="1" applyAlignment="1">
      <alignment horizontal="center" vertical="center" wrapText="1"/>
    </xf>
    <xf numFmtId="0" fontId="15" fillId="3" borderId="19" xfId="2" applyBorder="1"/>
    <xf numFmtId="0" fontId="15" fillId="3" borderId="20" xfId="2" applyBorder="1" applyAlignment="1">
      <alignment horizontal="center" vertical="center"/>
    </xf>
    <xf numFmtId="0" fontId="15" fillId="3" borderId="21" xfId="2" applyBorder="1" applyAlignment="1">
      <alignment horizontal="center" vertical="center"/>
    </xf>
    <xf numFmtId="0" fontId="15" fillId="3" borderId="22" xfId="2" applyBorder="1" applyAlignment="1">
      <alignment horizontal="center" vertical="center"/>
    </xf>
    <xf numFmtId="0" fontId="15" fillId="3" borderId="23" xfId="2" applyBorder="1" applyAlignment="1">
      <alignment horizontal="center" vertical="center"/>
    </xf>
    <xf numFmtId="0" fontId="15" fillId="3" borderId="24" xfId="2" applyBorder="1" applyAlignment="1">
      <alignment horizontal="center" vertical="center"/>
    </xf>
    <xf numFmtId="0" fontId="15" fillId="3" borderId="25" xfId="2" applyBorder="1" applyAlignment="1">
      <alignment horizontal="center" vertical="center"/>
    </xf>
    <xf numFmtId="49" fontId="16" fillId="3" borderId="20" xfId="2" applyNumberFormat="1" applyFont="1" applyFill="1" applyBorder="1" applyAlignment="1" applyProtection="1">
      <alignment vertical="center"/>
    </xf>
    <xf numFmtId="0" fontId="15" fillId="3" borderId="21" xfId="2" applyFill="1" applyBorder="1"/>
    <xf numFmtId="2" fontId="15" fillId="3" borderId="22" xfId="2" applyNumberFormat="1" applyBorder="1"/>
    <xf numFmtId="0" fontId="15" fillId="3" borderId="26" xfId="2" applyBorder="1"/>
    <xf numFmtId="9" fontId="0" fillId="3" borderId="27" xfId="3" applyFont="1" applyBorder="1">
      <protection locked="0"/>
    </xf>
    <xf numFmtId="2" fontId="15" fillId="3" borderId="26" xfId="2" applyNumberFormat="1" applyBorder="1"/>
    <xf numFmtId="2" fontId="15" fillId="3" borderId="2" xfId="2" applyNumberFormat="1" applyBorder="1"/>
    <xf numFmtId="9" fontId="0" fillId="3" borderId="3" xfId="3" applyFont="1" applyBorder="1">
      <protection locked="0"/>
    </xf>
    <xf numFmtId="9" fontId="15" fillId="3" borderId="28" xfId="2" applyNumberFormat="1" applyBorder="1"/>
    <xf numFmtId="49" fontId="16" fillId="3" borderId="2" xfId="2" applyNumberFormat="1" applyFont="1" applyFill="1" applyBorder="1" applyAlignment="1" applyProtection="1">
      <alignment vertical="center"/>
    </xf>
    <xf numFmtId="0" fontId="15" fillId="4" borderId="1" xfId="2" applyFill="1" applyBorder="1"/>
    <xf numFmtId="2" fontId="15" fillId="3" borderId="27" xfId="2" applyNumberFormat="1" applyBorder="1"/>
    <xf numFmtId="49" fontId="16" fillId="6" borderId="2" xfId="2" applyNumberFormat="1" applyFont="1" applyFill="1" applyBorder="1" applyAlignment="1" applyProtection="1">
      <alignment vertical="center"/>
    </xf>
    <xf numFmtId="0" fontId="15" fillId="6" borderId="1" xfId="2" applyFill="1" applyBorder="1"/>
    <xf numFmtId="2" fontId="15" fillId="6" borderId="27" xfId="2" applyNumberFormat="1" applyFill="1" applyBorder="1"/>
    <xf numFmtId="0" fontId="15" fillId="6" borderId="26" xfId="2" applyFill="1" applyBorder="1"/>
    <xf numFmtId="9" fontId="15" fillId="6" borderId="27" xfId="3" applyFont="1" applyFill="1" applyBorder="1">
      <protection locked="0"/>
    </xf>
    <xf numFmtId="9" fontId="15" fillId="6" borderId="3" xfId="3" applyFont="1" applyFill="1" applyBorder="1">
      <protection locked="0"/>
    </xf>
    <xf numFmtId="9" fontId="15" fillId="6" borderId="28" xfId="2" applyNumberFormat="1" applyFill="1" applyBorder="1"/>
    <xf numFmtId="0" fontId="15" fillId="3" borderId="0" xfId="2" applyFont="1" applyBorder="1"/>
    <xf numFmtId="2" fontId="15" fillId="6" borderId="26" xfId="2" applyNumberFormat="1" applyFill="1" applyBorder="1"/>
    <xf numFmtId="2" fontId="15" fillId="6" borderId="2" xfId="2" applyNumberFormat="1" applyFill="1" applyBorder="1"/>
    <xf numFmtId="164" fontId="15" fillId="6" borderId="1" xfId="2" applyNumberFormat="1" applyFill="1" applyBorder="1"/>
    <xf numFmtId="164" fontId="15" fillId="3" borderId="1" xfId="2" applyNumberFormat="1" applyBorder="1"/>
    <xf numFmtId="164" fontId="15" fillId="3" borderId="1" xfId="2" applyNumberFormat="1" applyFill="1" applyBorder="1"/>
    <xf numFmtId="164" fontId="17" fillId="3" borderId="1" xfId="2" applyNumberFormat="1" applyFont="1" applyBorder="1"/>
    <xf numFmtId="0" fontId="15" fillId="3" borderId="26" xfId="2" applyFill="1" applyBorder="1"/>
    <xf numFmtId="9" fontId="0" fillId="3" borderId="27" xfId="3" applyFont="1" applyFill="1" applyBorder="1">
      <protection locked="0"/>
    </xf>
    <xf numFmtId="2" fontId="15" fillId="3" borderId="26" xfId="2" applyNumberFormat="1" applyFill="1" applyBorder="1"/>
    <xf numFmtId="0" fontId="1" fillId="3" borderId="0" xfId="4"/>
    <xf numFmtId="0" fontId="1" fillId="3" borderId="0" xfId="4" applyAlignment="1">
      <alignment horizontal="right"/>
    </xf>
    <xf numFmtId="0" fontId="1" fillId="3" borderId="26" xfId="4" applyBorder="1" applyAlignment="1">
      <alignment horizontal="center" vertical="center" wrapText="1"/>
    </xf>
    <xf numFmtId="0" fontId="1" fillId="3" borderId="27" xfId="4" applyBorder="1" applyAlignment="1">
      <alignment horizontal="center" vertical="center" wrapText="1"/>
    </xf>
    <xf numFmtId="49" fontId="16" fillId="3" borderId="20" xfId="4" applyNumberFormat="1" applyFont="1" applyFill="1" applyBorder="1" applyAlignment="1" applyProtection="1">
      <alignment horizontal="center" vertical="center"/>
    </xf>
    <xf numFmtId="0" fontId="1" fillId="3" borderId="1" xfId="4" applyBorder="1" applyAlignment="1">
      <alignment horizontal="center"/>
    </xf>
    <xf numFmtId="0" fontId="1" fillId="3" borderId="20" xfId="4" applyBorder="1" applyAlignment="1">
      <alignment horizontal="center"/>
    </xf>
    <xf numFmtId="49" fontId="16" fillId="3" borderId="2" xfId="4" applyNumberFormat="1" applyFont="1" applyFill="1" applyBorder="1" applyAlignment="1" applyProtection="1">
      <alignment vertical="center"/>
    </xf>
    <xf numFmtId="0" fontId="1" fillId="3" borderId="1" xfId="4" applyFill="1" applyBorder="1" applyAlignment="1">
      <alignment horizontal="right"/>
    </xf>
    <xf numFmtId="0" fontId="1" fillId="3" borderId="1" xfId="4" applyFill="1" applyBorder="1"/>
    <xf numFmtId="1" fontId="1" fillId="3" borderId="4" xfId="4" applyNumberFormat="1" applyFill="1" applyBorder="1"/>
    <xf numFmtId="2" fontId="18" fillId="3" borderId="26" xfId="4" applyNumberFormat="1" applyFont="1" applyFill="1" applyBorder="1" applyAlignment="1">
      <alignment vertical="center" wrapText="1" shrinkToFit="1"/>
    </xf>
    <xf numFmtId="9" fontId="18" fillId="3" borderId="27" xfId="5" applyFont="1" applyFill="1" applyBorder="1" applyAlignment="1">
      <alignment vertical="center" wrapText="1" shrinkToFit="1"/>
    </xf>
    <xf numFmtId="9" fontId="0" fillId="3" borderId="27" xfId="5" applyFont="1" applyFill="1" applyBorder="1"/>
    <xf numFmtId="2" fontId="0" fillId="3" borderId="30" xfId="5" applyNumberFormat="1" applyFont="1" applyFill="1" applyBorder="1"/>
    <xf numFmtId="0" fontId="1" fillId="3" borderId="30" xfId="4" applyFill="1" applyBorder="1"/>
    <xf numFmtId="0" fontId="1" fillId="3" borderId="0" xfId="4" applyFill="1"/>
    <xf numFmtId="2" fontId="1" fillId="3" borderId="1" xfId="4" applyNumberFormat="1" applyFill="1" applyBorder="1" applyAlignment="1">
      <alignment horizontal="right" vertical="center"/>
    </xf>
    <xf numFmtId="1" fontId="1" fillId="3" borderId="4" xfId="4" applyNumberFormat="1" applyFill="1" applyBorder="1" applyAlignment="1">
      <alignment horizontal="right" vertical="center"/>
    </xf>
    <xf numFmtId="0" fontId="1" fillId="3" borderId="26" xfId="4" applyFill="1" applyBorder="1"/>
    <xf numFmtId="167" fontId="0" fillId="3" borderId="30" xfId="5" applyNumberFormat="1" applyFont="1" applyFill="1" applyBorder="1"/>
    <xf numFmtId="9" fontId="18" fillId="3" borderId="30" xfId="5" applyFont="1" applyFill="1" applyBorder="1" applyAlignment="1">
      <alignment vertical="center" wrapText="1" shrinkToFit="1"/>
    </xf>
    <xf numFmtId="2" fontId="19" fillId="3" borderId="26" xfId="4" applyNumberFormat="1" applyFont="1" applyFill="1" applyBorder="1" applyAlignment="1">
      <alignment vertical="center" wrapText="1" shrinkToFit="1"/>
    </xf>
    <xf numFmtId="9" fontId="19" fillId="3" borderId="27" xfId="5" applyFont="1" applyFill="1" applyBorder="1" applyAlignment="1">
      <alignment vertical="center" wrapText="1" shrinkToFit="1"/>
    </xf>
    <xf numFmtId="0" fontId="1" fillId="3" borderId="0" xfId="4" applyFill="1" applyAlignment="1">
      <alignment wrapText="1"/>
    </xf>
    <xf numFmtId="0" fontId="1" fillId="3" borderId="1" xfId="4" applyFill="1" applyBorder="1" applyAlignment="1">
      <alignment horizontal="right" vertical="center"/>
    </xf>
    <xf numFmtId="1" fontId="1" fillId="3" borderId="29" xfId="4" applyNumberFormat="1" applyFill="1" applyBorder="1" applyAlignment="1">
      <alignment horizontal="right" vertical="center"/>
    </xf>
    <xf numFmtId="2" fontId="18" fillId="3" borderId="15" xfId="4" applyNumberFormat="1" applyFont="1" applyFill="1" applyBorder="1" applyAlignment="1">
      <alignment vertical="center" wrapText="1" shrinkToFit="1"/>
    </xf>
    <xf numFmtId="2" fontId="19" fillId="3" borderId="15" xfId="4" applyNumberFormat="1" applyFont="1" applyFill="1" applyBorder="1" applyAlignment="1">
      <alignment vertical="center" wrapText="1" shrinkToFit="1"/>
    </xf>
    <xf numFmtId="0" fontId="1" fillId="3" borderId="34" xfId="4" applyBorder="1"/>
    <xf numFmtId="9" fontId="0" fillId="3" borderId="34" xfId="5" applyFont="1" applyBorder="1"/>
    <xf numFmtId="0" fontId="20" fillId="3" borderId="0" xfId="4" applyFont="1"/>
    <xf numFmtId="2" fontId="1" fillId="3" borderId="0" xfId="4" applyNumberFormat="1"/>
    <xf numFmtId="0" fontId="0" fillId="0" borderId="0" xfId="0" applyFill="1"/>
    <xf numFmtId="9" fontId="8" fillId="7" borderId="1" xfId="1" applyFont="1" applyFill="1" applyBorder="1"/>
    <xf numFmtId="2" fontId="0" fillId="0" borderId="0" xfId="0" applyNumberFormat="1" applyFont="1" applyFill="1"/>
    <xf numFmtId="165" fontId="0" fillId="0" borderId="0" xfId="0" applyNumberFormat="1" applyFont="1" applyFill="1"/>
    <xf numFmtId="168" fontId="8" fillId="5" borderId="1" xfId="1" applyNumberFormat="1" applyFont="1" applyFill="1" applyBorder="1"/>
    <xf numFmtId="168" fontId="8" fillId="0" borderId="1" xfId="1" applyNumberFormat="1" applyFont="1" applyFill="1" applyBorder="1"/>
    <xf numFmtId="49" fontId="16" fillId="0" borderId="2" xfId="2" applyNumberFormat="1" applyFont="1" applyFill="1" applyBorder="1" applyAlignment="1" applyProtection="1">
      <alignment vertical="center"/>
    </xf>
    <xf numFmtId="164" fontId="15" fillId="0" borderId="1" xfId="2" applyNumberFormat="1" applyFill="1" applyBorder="1"/>
    <xf numFmtId="2" fontId="15" fillId="0" borderId="27" xfId="2" applyNumberFormat="1" applyFill="1" applyBorder="1"/>
    <xf numFmtId="0" fontId="15" fillId="0" borderId="26" xfId="2" applyFill="1" applyBorder="1"/>
    <xf numFmtId="9" fontId="0" fillId="0" borderId="27" xfId="3" applyFont="1" applyFill="1" applyBorder="1">
      <protection locked="0"/>
    </xf>
    <xf numFmtId="2" fontId="15" fillId="0" borderId="26" xfId="2" applyNumberFormat="1" applyFill="1" applyBorder="1"/>
    <xf numFmtId="2" fontId="15" fillId="0" borderId="2" xfId="2" applyNumberFormat="1" applyFill="1" applyBorder="1"/>
    <xf numFmtId="9" fontId="0" fillId="0" borderId="3" xfId="3" applyFont="1" applyFill="1" applyBorder="1">
      <protection locked="0"/>
    </xf>
    <xf numFmtId="9" fontId="15" fillId="0" borderId="28" xfId="2" applyNumberFormat="1" applyFill="1" applyBorder="1"/>
    <xf numFmtId="0" fontId="15" fillId="0" borderId="0" xfId="2" applyFill="1" applyBorder="1"/>
    <xf numFmtId="0" fontId="4" fillId="3" borderId="1" xfId="0" applyNumberFormat="1" applyFont="1" applyFill="1" applyBorder="1" applyAlignment="1">
      <alignment horizontal="center" vertical="center" wrapText="1" shrinkToFit="1"/>
    </xf>
    <xf numFmtId="0" fontId="4" fillId="3" borderId="3" xfId="0" applyNumberFormat="1" applyFont="1" applyFill="1" applyBorder="1" applyAlignment="1">
      <alignment horizontal="center" vertical="center" wrapText="1" shrinkToFit="1"/>
    </xf>
    <xf numFmtId="0" fontId="21" fillId="0" borderId="1" xfId="0" applyFont="1" applyFill="1" applyBorder="1"/>
    <xf numFmtId="0" fontId="12" fillId="8" borderId="1" xfId="0" applyFont="1" applyFill="1" applyBorder="1"/>
    <xf numFmtId="2" fontId="12" fillId="8" borderId="1" xfId="0" applyNumberFormat="1" applyFont="1" applyFill="1" applyBorder="1"/>
    <xf numFmtId="164" fontId="12" fillId="8" borderId="1" xfId="0" applyNumberFormat="1" applyFont="1" applyFill="1" applyBorder="1"/>
    <xf numFmtId="1" fontId="23" fillId="2" borderId="1" xfId="0" applyNumberFormat="1" applyFont="1" applyFill="1" applyBorder="1" applyAlignment="1">
      <alignment horizontal="center" vertical="center" wrapText="1" shrinkToFit="1"/>
    </xf>
    <xf numFmtId="49" fontId="23" fillId="2" borderId="1" xfId="0" applyNumberFormat="1" applyFont="1" applyFill="1" applyBorder="1" applyAlignment="1">
      <alignment horizontal="left" vertical="center" wrapText="1" shrinkToFit="1"/>
    </xf>
    <xf numFmtId="0" fontId="24" fillId="0" borderId="1" xfId="0" applyFont="1" applyFill="1" applyBorder="1"/>
    <xf numFmtId="164" fontId="24" fillId="0" borderId="1" xfId="0" applyNumberFormat="1" applyFont="1" applyFill="1" applyBorder="1" applyAlignment="1">
      <alignment horizontal="right"/>
    </xf>
    <xf numFmtId="166" fontId="24" fillId="0" borderId="1" xfId="0" applyNumberFormat="1" applyFont="1" applyFill="1" applyBorder="1"/>
    <xf numFmtId="2" fontId="24" fillId="0" borderId="1" xfId="0" applyNumberFormat="1" applyFont="1" applyFill="1" applyBorder="1"/>
    <xf numFmtId="9" fontId="12" fillId="0" borderId="1" xfId="1" applyFont="1" applyFill="1" applyBorder="1"/>
    <xf numFmtId="165" fontId="24" fillId="0" borderId="1" xfId="1" applyNumberFormat="1" applyFont="1" applyFill="1" applyBorder="1"/>
    <xf numFmtId="2" fontId="12" fillId="0" borderId="1" xfId="1" applyNumberFormat="1" applyFont="1" applyFill="1" applyBorder="1"/>
    <xf numFmtId="2" fontId="24" fillId="0" borderId="1" xfId="1" applyNumberFormat="1" applyFont="1" applyFill="1" applyBorder="1"/>
    <xf numFmtId="1" fontId="23" fillId="8" borderId="1" xfId="0" applyNumberFormat="1" applyFont="1" applyFill="1" applyBorder="1" applyAlignment="1">
      <alignment horizontal="center" vertical="center" wrapText="1" shrinkToFit="1"/>
    </xf>
    <xf numFmtId="49" fontId="23" fillId="8" borderId="1" xfId="0" applyNumberFormat="1" applyFont="1" applyFill="1" applyBorder="1" applyAlignment="1">
      <alignment horizontal="left" vertical="center" wrapText="1" shrinkToFit="1"/>
    </xf>
    <xf numFmtId="0" fontId="24" fillId="8" borderId="1" xfId="0" applyFont="1" applyFill="1" applyBorder="1"/>
    <xf numFmtId="164" fontId="24" fillId="8" borderId="1" xfId="0" applyNumberFormat="1" applyFont="1" applyFill="1" applyBorder="1" applyAlignment="1">
      <alignment horizontal="right"/>
    </xf>
    <xf numFmtId="166" fontId="24" fillId="8" borderId="1" xfId="0" applyNumberFormat="1" applyFont="1" applyFill="1" applyBorder="1"/>
    <xf numFmtId="2" fontId="24" fillId="8" borderId="1" xfId="0" applyNumberFormat="1" applyFont="1" applyFill="1" applyBorder="1"/>
    <xf numFmtId="9" fontId="12" fillId="8" borderId="1" xfId="1" applyFont="1" applyFill="1" applyBorder="1"/>
    <xf numFmtId="2" fontId="12" fillId="8" borderId="1" xfId="1" applyNumberFormat="1" applyFont="1" applyFill="1" applyBorder="1"/>
    <xf numFmtId="165" fontId="24" fillId="8" borderId="1" xfId="1" applyNumberFormat="1" applyFont="1" applyFill="1" applyBorder="1"/>
    <xf numFmtId="168" fontId="12" fillId="8" borderId="1" xfId="1" applyNumberFormat="1" applyFont="1" applyFill="1" applyBorder="1"/>
    <xf numFmtId="2" fontId="24" fillId="8" borderId="1" xfId="1" applyNumberFormat="1" applyFont="1" applyFill="1" applyBorder="1"/>
    <xf numFmtId="168" fontId="12" fillId="0" borderId="1" xfId="1" applyNumberFormat="1" applyFont="1" applyFill="1" applyBorder="1"/>
    <xf numFmtId="49" fontId="23" fillId="0" borderId="1" xfId="0" applyNumberFormat="1" applyFont="1" applyFill="1" applyBorder="1" applyAlignment="1">
      <alignment horizontal="left" vertical="center" wrapText="1" shrinkToFit="1"/>
    </xf>
    <xf numFmtId="164" fontId="24" fillId="0" borderId="1" xfId="0" applyNumberFormat="1" applyFont="1" applyFill="1" applyBorder="1"/>
    <xf numFmtId="1" fontId="23" fillId="0" borderId="1" xfId="0" applyNumberFormat="1" applyFont="1" applyFill="1" applyBorder="1" applyAlignment="1">
      <alignment horizontal="center" vertical="center" wrapText="1" shrinkToFit="1"/>
    </xf>
    <xf numFmtId="164" fontId="24" fillId="8" borderId="1" xfId="0" applyNumberFormat="1" applyFont="1" applyFill="1" applyBorder="1"/>
    <xf numFmtId="9" fontId="21" fillId="0" borderId="1" xfId="1" applyFont="1" applyFill="1" applyBorder="1"/>
    <xf numFmtId="2" fontId="21" fillId="0" borderId="1" xfId="1" applyNumberFormat="1" applyFont="1" applyFill="1" applyBorder="1"/>
    <xf numFmtId="165" fontId="25" fillId="0" borderId="1" xfId="1" applyNumberFormat="1" applyFont="1" applyFill="1" applyBorder="1"/>
    <xf numFmtId="2" fontId="13" fillId="0" borderId="1" xfId="1" applyNumberFormat="1" applyFont="1" applyFill="1" applyBorder="1"/>
    <xf numFmtId="165" fontId="0" fillId="0" borderId="0" xfId="0" applyNumberFormat="1"/>
    <xf numFmtId="0" fontId="2" fillId="2" borderId="0" xfId="0" applyNumberFormat="1" applyFont="1" applyFill="1" applyAlignment="1">
      <alignment vertical="center" wrapText="1" shrinkToFit="1"/>
    </xf>
    <xf numFmtId="0" fontId="0" fillId="0" borderId="0" xfId="0" applyAlignment="1"/>
    <xf numFmtId="9" fontId="26" fillId="8" borderId="1" xfId="1" applyFont="1" applyFill="1" applyBorder="1"/>
    <xf numFmtId="9" fontId="26" fillId="0" borderId="1" xfId="1" applyFont="1" applyFill="1" applyBorder="1"/>
    <xf numFmtId="9" fontId="21" fillId="8" borderId="1" xfId="1" applyFont="1" applyFill="1" applyBorder="1"/>
    <xf numFmtId="165" fontId="24" fillId="9" borderId="1" xfId="1" applyNumberFormat="1" applyFont="1" applyFill="1" applyBorder="1"/>
    <xf numFmtId="0" fontId="4" fillId="3" borderId="1" xfId="0" applyNumberFormat="1" applyFont="1" applyFill="1" applyBorder="1" applyAlignment="1">
      <alignment horizontal="center" vertical="center" wrapText="1" shrinkToFit="1"/>
    </xf>
    <xf numFmtId="0" fontId="4" fillId="3" borderId="3" xfId="0" applyNumberFormat="1" applyFont="1" applyFill="1" applyBorder="1" applyAlignment="1">
      <alignment horizontal="center" vertical="center" wrapText="1" shrinkToFit="1"/>
    </xf>
    <xf numFmtId="0" fontId="4" fillId="3" borderId="4" xfId="0" applyNumberFormat="1" applyFont="1" applyFill="1" applyBorder="1" applyAlignment="1">
      <alignment horizontal="center" vertical="center" wrapText="1" shrinkToFit="1"/>
    </xf>
    <xf numFmtId="0" fontId="2" fillId="2" borderId="0" xfId="0" applyNumberFormat="1" applyFont="1" applyFill="1" applyAlignment="1">
      <alignment horizontal="center" vertical="center" wrapText="1" shrinkToFit="1"/>
    </xf>
    <xf numFmtId="0" fontId="4" fillId="3" borderId="1" xfId="0" applyNumberFormat="1" applyFont="1" applyFill="1" applyBorder="1" applyAlignment="1">
      <alignment horizontal="center" vertical="top" wrapText="1" shrinkToFit="1"/>
    </xf>
    <xf numFmtId="0" fontId="15" fillId="3" borderId="8" xfId="2" applyBorder="1" applyAlignment="1">
      <alignment horizontal="center"/>
    </xf>
    <xf numFmtId="0" fontId="15" fillId="3" borderId="9" xfId="2" applyBorder="1" applyAlignment="1">
      <alignment horizontal="center"/>
    </xf>
    <xf numFmtId="0" fontId="15" fillId="3" borderId="5" xfId="2" applyBorder="1" applyAlignment="1">
      <alignment horizontal="center" vertical="center"/>
    </xf>
    <xf numFmtId="0" fontId="15" fillId="3" borderId="12" xfId="2" applyBorder="1" applyAlignment="1">
      <alignment horizontal="center" vertical="center"/>
    </xf>
    <xf numFmtId="0" fontId="15" fillId="3" borderId="6" xfId="2" applyBorder="1" applyAlignment="1">
      <alignment horizontal="center" vertical="center"/>
    </xf>
    <xf numFmtId="0" fontId="15" fillId="3" borderId="13" xfId="2" applyBorder="1" applyAlignment="1">
      <alignment horizontal="center" vertical="center"/>
    </xf>
    <xf numFmtId="0" fontId="15" fillId="3" borderId="7" xfId="2" applyBorder="1" applyAlignment="1">
      <alignment horizontal="center" vertical="center"/>
    </xf>
    <xf numFmtId="0" fontId="15" fillId="3" borderId="14" xfId="2" applyBorder="1" applyAlignment="1">
      <alignment horizontal="center" vertical="center"/>
    </xf>
    <xf numFmtId="0" fontId="15" fillId="3" borderId="10" xfId="2" applyBorder="1" applyAlignment="1">
      <alignment horizontal="center"/>
    </xf>
    <xf numFmtId="0" fontId="1" fillId="3" borderId="8" xfId="4" applyBorder="1" applyAlignment="1">
      <alignment horizontal="center"/>
    </xf>
    <xf numFmtId="0" fontId="1" fillId="3" borderId="9" xfId="4" applyBorder="1" applyAlignment="1">
      <alignment horizontal="center"/>
    </xf>
    <xf numFmtId="0" fontId="1" fillId="3" borderId="31" xfId="4" applyBorder="1" applyAlignment="1">
      <alignment horizontal="center" vertical="center"/>
    </xf>
    <xf numFmtId="0" fontId="1" fillId="3" borderId="21" xfId="4" applyBorder="1" applyAlignment="1">
      <alignment horizontal="center" vertical="center"/>
    </xf>
    <xf numFmtId="0" fontId="1" fillId="3" borderId="1" xfId="4" applyBorder="1" applyAlignment="1">
      <alignment horizontal="center" vertical="center"/>
    </xf>
    <xf numFmtId="0" fontId="1" fillId="3" borderId="16" xfId="4" applyBorder="1" applyAlignment="1">
      <alignment horizontal="center" vertical="center" wrapText="1"/>
    </xf>
    <xf numFmtId="0" fontId="1" fillId="3" borderId="22" xfId="4" applyBorder="1" applyAlignment="1">
      <alignment horizontal="center" vertical="center" wrapText="1"/>
    </xf>
    <xf numFmtId="0" fontId="1" fillId="3" borderId="32" xfId="4" applyBorder="1" applyAlignment="1">
      <alignment horizontal="center" vertical="center" wrapText="1"/>
    </xf>
    <xf numFmtId="0" fontId="1" fillId="3" borderId="24" xfId="4" applyBorder="1" applyAlignment="1">
      <alignment horizontal="center" vertical="center" wrapText="1"/>
    </xf>
    <xf numFmtId="0" fontId="1" fillId="3" borderId="33" xfId="4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3" xfId="4"/>
    <cellStyle name="Процентный" xfId="1" builtinId="5"/>
    <cellStyle name="Процентный 2" xfId="3"/>
    <cellStyle name="Процентный 3" xfId="5"/>
  </cellStyles>
  <dxfs count="49"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25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1" readingOrder="0"/>
      <border diagonalUp="0" diagonalDown="0" outline="0">
        <left/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25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1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25"/>
        <color rgb="FF000000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1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25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1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25"/>
        <color rgb="FF000000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1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25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1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25"/>
        <color rgb="FF000000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1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25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1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25"/>
        <color rgb="FF000000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1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25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1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25"/>
        <color rgb="FF000000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1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25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1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25"/>
        <color rgb="FF000000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1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25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1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25"/>
        <color rgb="FF000000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left style="thin">
          <color indexed="64"/>
        </left>
        <right style="medium">
          <color indexed="64"/>
        </right>
        <top style="thin">
          <color indexed="64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25"/>
        <color rgb="FF000000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1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numFmt numFmtId="13" formatCode="0%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/>
        <right style="medium">
          <color indexed="64"/>
        </right>
        <top style="thin">
          <color indexed="0"/>
        </top>
        <bottom style="thin">
          <color indexed="0"/>
        </bottom>
      </border>
    </dxf>
    <dxf>
      <numFmt numFmtId="2" formatCode="0.00"/>
      <border diagonalUp="0" diagonalDown="0">
        <left style="medium">
          <color indexed="64"/>
        </left>
        <right/>
        <top style="thin">
          <color indexed="0"/>
        </top>
        <bottom style="thin">
          <color indexed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/>
        <right style="medium">
          <color indexed="64"/>
        </right>
        <top style="thin">
          <color indexed="0"/>
        </top>
        <bottom style="thin">
          <color indexed="0"/>
        </bottom>
      </border>
    </dxf>
    <dxf>
      <numFmt numFmtId="2" formatCode="0.00"/>
      <border diagonalUp="0" diagonalDown="0">
        <left style="medium">
          <color indexed="64"/>
        </left>
        <right/>
        <top style="thin">
          <color indexed="0"/>
        </top>
        <bottom style="thin">
          <color indexed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/>
        <right style="medium">
          <color indexed="64"/>
        </right>
        <top style="thin">
          <color indexed="0"/>
        </top>
        <bottom style="thin">
          <color indexed="0"/>
        </bottom>
      </border>
    </dxf>
    <dxf>
      <numFmt numFmtId="2" formatCode="0.00"/>
      <border diagonalUp="0" diagonalDown="0">
        <left style="medium">
          <color indexed="64"/>
        </left>
        <right/>
        <top style="thin">
          <color indexed="0"/>
        </top>
        <bottom style="thin">
          <color indexed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/>
        <right style="medium">
          <color indexed="64"/>
        </right>
        <top style="thin">
          <color indexed="0"/>
        </top>
        <bottom style="thin">
          <color indexed="0"/>
        </bottom>
      </border>
    </dxf>
    <dxf>
      <numFmt numFmtId="2" formatCode="0.00"/>
      <border diagonalUp="0" diagonalDown="0">
        <left style="medium">
          <color indexed="64"/>
        </left>
        <right/>
        <top style="thin">
          <color indexed="0"/>
        </top>
        <bottom style="thin">
          <color indexed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/>
        <right style="medium">
          <color indexed="64"/>
        </right>
        <top style="thin">
          <color indexed="0"/>
        </top>
        <bottom style="thin">
          <color indexed="0"/>
        </bottom>
      </border>
    </dxf>
    <dxf>
      <numFmt numFmtId="2" formatCode="0.00"/>
      <border diagonalUp="0" diagonalDown="0">
        <left style="medium">
          <color indexed="64"/>
        </left>
        <right/>
        <top style="thin">
          <color indexed="0"/>
        </top>
        <bottom style="thin">
          <color indexed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/>
        <right style="medium">
          <color indexed="64"/>
        </right>
        <top style="thin">
          <color indexed="0"/>
        </top>
        <bottom style="thin">
          <color indexed="0"/>
        </bottom>
      </border>
    </dxf>
    <dxf>
      <numFmt numFmtId="2" formatCode="0.00"/>
      <border diagonalUp="0" diagonalDown="0">
        <left style="medium">
          <color indexed="64"/>
        </left>
        <right/>
        <top style="thin">
          <color indexed="0"/>
        </top>
        <bottom style="thin">
          <color indexed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/>
        <right style="medium">
          <color indexed="64"/>
        </right>
        <top style="thin">
          <color indexed="0"/>
        </top>
        <bottom style="thin">
          <color indexed="0"/>
        </bottom>
      </border>
    </dxf>
    <dxf>
      <border diagonalUp="0" diagonalDown="0" outline="0">
        <left style="medium">
          <color indexed="64"/>
        </left>
        <right/>
        <top style="thin">
          <color indexed="0"/>
        </top>
        <bottom style="thin">
          <color indexed="0"/>
        </bottom>
      </border>
    </dxf>
    <dxf>
      <numFmt numFmtId="2" formatCode="0.0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/>
  <colors>
    <mruColors>
      <color rgb="FFFFFFD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Таблица3" displayName="Таблица3" ref="A3:T47" totalsRowShown="0" headerRowBorderDxfId="48" tableBorderDxfId="47">
  <autoFilter ref="A3:T47"/>
  <sortState ref="A4:T47">
    <sortCondition ref="A3:A47"/>
  </sortState>
  <tableColumns count="20">
    <tableColumn id="1" name="1" dataDxfId="46"/>
    <tableColumn id="2" name="2" dataDxfId="45"/>
    <tableColumn id="3" name="3" dataDxfId="44">
      <calculatedColumnFormula>B4*0.03671</calculatedColumnFormula>
    </tableColumn>
    <tableColumn id="4" name="4" dataDxfId="43"/>
    <tableColumn id="5" name="5" dataDxfId="42" dataCellStyle="Процентный"/>
    <tableColumn id="6" name="6" dataDxfId="41"/>
    <tableColumn id="7" name="7" dataDxfId="40" dataCellStyle="Процентный"/>
    <tableColumn id="8" name="8" dataDxfId="39"/>
    <tableColumn id="9" name="9" dataDxfId="38" dataCellStyle="Процентный">
      <calculatedColumnFormula>H4/$C4</calculatedColumnFormula>
    </tableColumn>
    <tableColumn id="10" name="10" dataDxfId="37"/>
    <tableColumn id="11" name="11" dataDxfId="36" dataCellStyle="Процентный">
      <calculatedColumnFormula>J4/$C4</calculatedColumnFormula>
    </tableColumn>
    <tableColumn id="12" name="12" dataDxfId="35"/>
    <tableColumn id="13" name="13" dataDxfId="34" dataCellStyle="Процентный">
      <calculatedColumnFormula>L4/$C4</calculatedColumnFormula>
    </tableColumn>
    <tableColumn id="14" name="14" dataDxfId="33"/>
    <tableColumn id="15" name="15" dataDxfId="32" dataCellStyle="Процентный">
      <calculatedColumnFormula>N4/$C4</calculatedColumnFormula>
    </tableColumn>
    <tableColumn id="16" name="16" dataDxfId="31"/>
    <tableColumn id="17" name="17" dataDxfId="30" dataCellStyle="Процентный">
      <calculatedColumnFormula>P4/$C4</calculatedColumnFormula>
    </tableColumn>
    <tableColumn id="18" name="18" dataDxfId="29"/>
    <tableColumn id="19" name="19" dataDxfId="28" dataCellStyle="Процентный"/>
    <tableColumn id="20" name="20" dataDxfId="27">
      <calculatedColumnFormula>AVERAGE(E4,G4,I4,K4,M4,O4,Q4,S4)</calculatedColumnFormula>
    </tableColumn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4:W43" totalsRowShown="0" headerRowDxfId="26" dataDxfId="24" headerRowBorderDxfId="25" tableBorderDxfId="23">
  <autoFilter ref="A4:W43"/>
  <sortState ref="A5:W43">
    <sortCondition ref="A4:A43"/>
  </sortState>
  <tableColumns count="23">
    <tableColumn id="1" name="1" dataDxfId="22"/>
    <tableColumn id="2" name="2" dataDxfId="21"/>
    <tableColumn id="3" name="3" dataDxfId="20"/>
    <tableColumn id="18" name="4" dataDxfId="19"/>
    <tableColumn id="4" name="5" dataDxfId="18"/>
    <tableColumn id="5" name="6" dataDxfId="17" dataCellStyle="Процентный">
      <calculatedColumnFormula>E5/$C$6</calculatedColumnFormula>
    </tableColumn>
    <tableColumn id="6" name="7" dataDxfId="16"/>
    <tableColumn id="7" name="8" dataDxfId="15" dataCellStyle="Процентный"/>
    <tableColumn id="8" name="9" dataDxfId="14"/>
    <tableColumn id="9" name="10" dataDxfId="13" dataCellStyle="Процентный"/>
    <tableColumn id="10" name="11" dataDxfId="12"/>
    <tableColumn id="11" name="12" dataDxfId="11" dataCellStyle="Процентный"/>
    <tableColumn id="12" name="13" dataDxfId="10"/>
    <tableColumn id="13" name="14" dataDxfId="9" dataCellStyle="Процентный"/>
    <tableColumn id="14" name="15" dataDxfId="8"/>
    <tableColumn id="15" name="16" dataDxfId="7" dataCellStyle="Процентный"/>
    <tableColumn id="16" name="17" dataDxfId="6"/>
    <tableColumn id="17" name="18" dataDxfId="5" dataCellStyle="Процентный"/>
    <tableColumn id="22" name="19" dataDxfId="4" dataCellStyle="Процентный">
      <calculatedColumnFormula>SUM(Таблица2[[#This Row],[5]],Таблица2[[#This Row],[7]],Таблица2[[#This Row],[9]],Таблица2[[#This Row],[11]],Таблица2[[#This Row],[13]],Таблица2[[#This Row],[15]],Таблица2[[#This Row],[17]])</calculatedColumnFormula>
    </tableColumn>
    <tableColumn id="20" name="20" dataDxfId="3" dataCellStyle="Процентный"/>
    <tableColumn id="23" name="202" dataDxfId="2" dataCellStyle="Процентный"/>
    <tableColumn id="21" name="21" dataDxfId="1" dataCellStyle="Процентный"/>
    <tableColumn id="19" name="22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50"/>
  <sheetViews>
    <sheetView tabSelected="1" zoomScale="55" zoomScaleNormal="55" zoomScaleSheetLayoutView="55" workbookViewId="0">
      <pane xSplit="2" ySplit="5" topLeftCell="AN6" activePane="bottomRight" state="frozen"/>
      <selection pane="topRight" activeCell="C1" sqref="C1"/>
      <selection pane="bottomLeft" activeCell="A6" sqref="A6"/>
      <selection pane="bottomRight" activeCell="CK23" sqref="CK23"/>
    </sheetView>
  </sheetViews>
  <sheetFormatPr defaultRowHeight="15" x14ac:dyDescent="0.25"/>
  <cols>
    <col min="1" max="1" width="5.7109375" style="1" customWidth="1"/>
    <col min="2" max="2" width="22.42578125" style="1" customWidth="1"/>
    <col min="3" max="3" width="10.85546875" style="1" customWidth="1"/>
    <col min="4" max="4" width="8.85546875" style="1" customWidth="1"/>
    <col min="5" max="7" width="7.7109375" style="1" customWidth="1"/>
    <col min="8" max="8" width="10.42578125" style="1" customWidth="1"/>
    <col min="9" max="9" width="7.7109375" style="1" customWidth="1"/>
    <col min="10" max="10" width="8" style="1" customWidth="1"/>
    <col min="11" max="11" width="1.5703125" style="1" customWidth="1"/>
    <col min="12" max="13" width="8.140625" style="1" customWidth="1"/>
    <col min="14" max="14" width="7.42578125" style="1" customWidth="1"/>
    <col min="15" max="15" width="8.42578125" style="1" customWidth="1"/>
    <col min="16" max="16" width="14.42578125" style="1" customWidth="1"/>
    <col min="17" max="17" width="9.28515625" style="1" customWidth="1"/>
    <col min="18" max="18" width="11.28515625" style="1" customWidth="1"/>
    <col min="19" max="19" width="2.28515625" style="1" customWidth="1"/>
    <col min="20" max="21" width="9.140625" style="1" customWidth="1"/>
    <col min="22" max="23" width="8.28515625" style="1" customWidth="1"/>
    <col min="24" max="24" width="13.7109375" style="1" customWidth="1"/>
    <col min="25" max="25" width="8.42578125" style="1" customWidth="1"/>
    <col min="26" max="26" width="9.42578125" style="1" customWidth="1"/>
    <col min="27" max="27" width="1.42578125" style="1" customWidth="1"/>
    <col min="28" max="31" width="9.42578125" style="1" customWidth="1"/>
    <col min="32" max="32" width="14.7109375" style="1" customWidth="1"/>
    <col min="33" max="33" width="9.42578125" style="1" customWidth="1"/>
    <col min="34" max="34" width="11.28515625" style="1" customWidth="1"/>
    <col min="35" max="35" width="1.85546875" style="1" customWidth="1"/>
    <col min="36" max="37" width="8.7109375" style="1" customWidth="1"/>
    <col min="38" max="39" width="8.5703125" style="1" customWidth="1"/>
    <col min="40" max="40" width="14.28515625" style="1" customWidth="1"/>
    <col min="41" max="42" width="9.42578125" style="1" customWidth="1"/>
    <col min="43" max="43" width="1.42578125" style="1" customWidth="1"/>
    <col min="44" max="45" width="8.7109375" style="1" customWidth="1"/>
    <col min="46" max="47" width="8.5703125" style="1" customWidth="1"/>
    <col min="48" max="48" width="15" style="1" customWidth="1"/>
    <col min="49" max="50" width="9.42578125" style="1" customWidth="1"/>
    <col min="51" max="51" width="2.42578125" style="1" customWidth="1"/>
    <col min="52" max="53" width="8.7109375" style="1" customWidth="1"/>
    <col min="54" max="55" width="8.5703125" style="1" customWidth="1"/>
    <col min="56" max="56" width="14.42578125" style="1" customWidth="1"/>
    <col min="57" max="58" width="9.42578125" style="1" customWidth="1"/>
    <col min="59" max="59" width="1.5703125" style="1" customWidth="1"/>
    <col min="60" max="63" width="9.42578125" style="1" customWidth="1"/>
    <col min="64" max="64" width="14.85546875" style="1" customWidth="1"/>
    <col min="65" max="66" width="9.42578125" style="1" customWidth="1"/>
    <col min="67" max="67" width="1.28515625" style="1" customWidth="1"/>
    <col min="68" max="71" width="9.42578125" style="1" hidden="1" customWidth="1"/>
    <col min="72" max="72" width="1.42578125" style="1" hidden="1" customWidth="1"/>
    <col min="73" max="76" width="10.85546875" style="49" hidden="1" customWidth="1"/>
    <col min="77" max="77" width="12.85546875" style="49" hidden="1" customWidth="1"/>
    <col min="78" max="79" width="10.85546875" style="49" hidden="1" customWidth="1"/>
    <col min="80" max="80" width="2.42578125" style="49" hidden="1" customWidth="1"/>
    <col min="81" max="81" width="8.140625" style="49" hidden="1" customWidth="1"/>
    <col min="82" max="87" width="10.85546875" style="49" hidden="1" customWidth="1"/>
    <col min="88" max="88" width="2.28515625" style="49" hidden="1" customWidth="1"/>
    <col min="89" max="89" width="9.85546875" style="49" customWidth="1"/>
    <col min="90" max="90" width="9.28515625" style="1" customWidth="1"/>
    <col min="91" max="91" width="14.7109375" style="1" customWidth="1"/>
    <col min="92" max="92" width="11.28515625" style="1" customWidth="1"/>
    <col min="93" max="16384" width="9.140625" style="131"/>
  </cols>
  <sheetData>
    <row r="1" spans="1:92" ht="37.5" customHeight="1" x14ac:dyDescent="0.25">
      <c r="A1" s="185"/>
      <c r="B1" s="185"/>
      <c r="C1" s="185"/>
      <c r="D1" s="184"/>
      <c r="E1" s="184"/>
      <c r="F1" s="184"/>
      <c r="G1" s="184"/>
      <c r="H1" s="184"/>
      <c r="I1" s="184"/>
      <c r="J1" s="184"/>
      <c r="K1" s="184"/>
      <c r="L1" s="193" t="s">
        <v>4</v>
      </c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</row>
    <row r="2" spans="1:92" ht="23.25" customHeight="1" x14ac:dyDescent="0.25">
      <c r="B2" s="4" t="s">
        <v>27</v>
      </c>
      <c r="C2" s="183">
        <v>1296.94</v>
      </c>
    </row>
    <row r="3" spans="1:92" ht="9.75" customHeight="1" x14ac:dyDescent="0.25"/>
    <row r="4" spans="1:92" ht="18" customHeight="1" x14ac:dyDescent="0.25">
      <c r="A4" s="194" t="s">
        <v>2</v>
      </c>
      <c r="B4" s="6" t="s">
        <v>0</v>
      </c>
      <c r="C4" s="6"/>
      <c r="D4" s="6"/>
      <c r="E4" s="190"/>
      <c r="F4" s="190"/>
      <c r="G4" s="190"/>
      <c r="H4" s="190"/>
      <c r="I4" s="190"/>
      <c r="J4" s="190"/>
      <c r="K4" s="147"/>
      <c r="L4" s="190" t="s">
        <v>30</v>
      </c>
      <c r="M4" s="190"/>
      <c r="N4" s="190"/>
      <c r="O4" s="190"/>
      <c r="P4" s="190"/>
      <c r="Q4" s="190"/>
      <c r="R4" s="190"/>
      <c r="S4" s="147"/>
      <c r="T4" s="190" t="s">
        <v>31</v>
      </c>
      <c r="U4" s="190"/>
      <c r="V4" s="190"/>
      <c r="W4" s="190"/>
      <c r="X4" s="190"/>
      <c r="Y4" s="190"/>
      <c r="Z4" s="190"/>
      <c r="AA4" s="147"/>
      <c r="AB4" s="190" t="s">
        <v>35</v>
      </c>
      <c r="AC4" s="190"/>
      <c r="AD4" s="190"/>
      <c r="AE4" s="190"/>
      <c r="AF4" s="190"/>
      <c r="AG4" s="190"/>
      <c r="AH4" s="190"/>
      <c r="AI4" s="147"/>
      <c r="AJ4" s="190" t="s">
        <v>36</v>
      </c>
      <c r="AK4" s="190"/>
      <c r="AL4" s="190"/>
      <c r="AM4" s="190"/>
      <c r="AN4" s="190"/>
      <c r="AO4" s="190"/>
      <c r="AP4" s="190"/>
      <c r="AQ4" s="147"/>
      <c r="AR4" s="190" t="s">
        <v>42</v>
      </c>
      <c r="AS4" s="190"/>
      <c r="AT4" s="190"/>
      <c r="AU4" s="190"/>
      <c r="AV4" s="190"/>
      <c r="AW4" s="190"/>
      <c r="AX4" s="190"/>
      <c r="AY4" s="147"/>
      <c r="AZ4" s="190" t="s">
        <v>43</v>
      </c>
      <c r="BA4" s="190"/>
      <c r="BB4" s="190"/>
      <c r="BC4" s="190"/>
      <c r="BD4" s="190"/>
      <c r="BE4" s="190"/>
      <c r="BF4" s="190"/>
      <c r="BG4" s="148"/>
      <c r="BH4" s="190" t="s">
        <v>44</v>
      </c>
      <c r="BI4" s="190"/>
      <c r="BJ4" s="190"/>
      <c r="BK4" s="190"/>
      <c r="BL4" s="190"/>
      <c r="BM4" s="190"/>
      <c r="BN4" s="190"/>
      <c r="BO4" s="148"/>
      <c r="BP4" s="191" t="s">
        <v>64</v>
      </c>
      <c r="BQ4" s="192"/>
      <c r="BR4" s="192"/>
      <c r="BS4" s="192"/>
      <c r="BT4" s="148"/>
      <c r="BU4" s="190" t="s">
        <v>66</v>
      </c>
      <c r="BV4" s="190"/>
      <c r="BW4" s="190"/>
      <c r="BX4" s="190"/>
      <c r="BY4" s="190"/>
      <c r="BZ4" s="190"/>
      <c r="CA4" s="190"/>
      <c r="CB4" s="148"/>
      <c r="CC4" s="190" t="s">
        <v>163</v>
      </c>
      <c r="CD4" s="190"/>
      <c r="CE4" s="190"/>
      <c r="CF4" s="190"/>
      <c r="CG4" s="190"/>
      <c r="CH4" s="190"/>
      <c r="CI4" s="190"/>
      <c r="CJ4" s="50"/>
      <c r="CK4" s="50" t="s">
        <v>67</v>
      </c>
      <c r="CL4" s="190" t="s">
        <v>50</v>
      </c>
      <c r="CM4" s="190"/>
      <c r="CN4" s="190"/>
    </row>
    <row r="5" spans="1:92" ht="33" customHeight="1" x14ac:dyDescent="0.25">
      <c r="A5" s="194"/>
      <c r="B5" s="147" t="s">
        <v>3</v>
      </c>
      <c r="C5" s="3" t="s">
        <v>25</v>
      </c>
      <c r="D5" s="147" t="s">
        <v>48</v>
      </c>
      <c r="E5" s="3" t="s">
        <v>49</v>
      </c>
      <c r="F5" s="3" t="s">
        <v>47</v>
      </c>
      <c r="G5" s="3" t="s">
        <v>46</v>
      </c>
      <c r="H5" s="3" t="s">
        <v>45</v>
      </c>
      <c r="I5" s="3" t="s">
        <v>1</v>
      </c>
      <c r="J5" s="3" t="s">
        <v>34</v>
      </c>
      <c r="K5" s="3"/>
      <c r="L5" s="3" t="s">
        <v>61</v>
      </c>
      <c r="M5" s="3" t="s">
        <v>62</v>
      </c>
      <c r="N5" s="3" t="s">
        <v>38</v>
      </c>
      <c r="O5" s="3" t="s">
        <v>60</v>
      </c>
      <c r="P5" s="3" t="s">
        <v>33</v>
      </c>
      <c r="Q5" s="8" t="s">
        <v>32</v>
      </c>
      <c r="R5" s="3" t="s">
        <v>29</v>
      </c>
      <c r="S5" s="3"/>
      <c r="T5" s="3" t="s">
        <v>61</v>
      </c>
      <c r="U5" s="3" t="s">
        <v>62</v>
      </c>
      <c r="V5" s="3" t="s">
        <v>38</v>
      </c>
      <c r="W5" s="3" t="s">
        <v>60</v>
      </c>
      <c r="X5" s="3" t="s">
        <v>33</v>
      </c>
      <c r="Y5" s="8" t="s">
        <v>32</v>
      </c>
      <c r="Z5" s="3" t="s">
        <v>29</v>
      </c>
      <c r="AA5" s="3"/>
      <c r="AB5" s="3" t="s">
        <v>61</v>
      </c>
      <c r="AC5" s="3" t="s">
        <v>62</v>
      </c>
      <c r="AD5" s="3" t="s">
        <v>38</v>
      </c>
      <c r="AE5" s="3" t="s">
        <v>60</v>
      </c>
      <c r="AF5" s="3" t="s">
        <v>33</v>
      </c>
      <c r="AG5" s="8" t="s">
        <v>32</v>
      </c>
      <c r="AH5" s="3" t="s">
        <v>29</v>
      </c>
      <c r="AI5" s="3"/>
      <c r="AJ5" s="3" t="s">
        <v>61</v>
      </c>
      <c r="AK5" s="3" t="s">
        <v>62</v>
      </c>
      <c r="AL5" s="3" t="s">
        <v>38</v>
      </c>
      <c r="AM5" s="3" t="s">
        <v>60</v>
      </c>
      <c r="AN5" s="3" t="s">
        <v>33</v>
      </c>
      <c r="AO5" s="8" t="s">
        <v>32</v>
      </c>
      <c r="AP5" s="3" t="s">
        <v>29</v>
      </c>
      <c r="AQ5" s="3"/>
      <c r="AR5" s="3" t="s">
        <v>61</v>
      </c>
      <c r="AS5" s="3" t="s">
        <v>62</v>
      </c>
      <c r="AT5" s="3" t="s">
        <v>38</v>
      </c>
      <c r="AU5" s="3" t="s">
        <v>60</v>
      </c>
      <c r="AV5" s="3" t="s">
        <v>33</v>
      </c>
      <c r="AW5" s="8" t="s">
        <v>32</v>
      </c>
      <c r="AX5" s="3" t="s">
        <v>29</v>
      </c>
      <c r="AY5" s="3"/>
      <c r="AZ5" s="3" t="s">
        <v>61</v>
      </c>
      <c r="BA5" s="3" t="s">
        <v>62</v>
      </c>
      <c r="BB5" s="3" t="s">
        <v>38</v>
      </c>
      <c r="BC5" s="3" t="s">
        <v>60</v>
      </c>
      <c r="BD5" s="3" t="s">
        <v>33</v>
      </c>
      <c r="BE5" s="8" t="s">
        <v>32</v>
      </c>
      <c r="BF5" s="3" t="s">
        <v>29</v>
      </c>
      <c r="BG5" s="3"/>
      <c r="BH5" s="3" t="s">
        <v>61</v>
      </c>
      <c r="BI5" s="3" t="s">
        <v>62</v>
      </c>
      <c r="BJ5" s="3" t="s">
        <v>38</v>
      </c>
      <c r="BK5" s="3" t="s">
        <v>60</v>
      </c>
      <c r="BL5" s="3" t="s">
        <v>33</v>
      </c>
      <c r="BM5" s="8" t="s">
        <v>32</v>
      </c>
      <c r="BN5" s="3" t="s">
        <v>29</v>
      </c>
      <c r="BO5" s="3"/>
      <c r="BP5" s="3" t="s">
        <v>61</v>
      </c>
      <c r="BQ5" s="3" t="s">
        <v>62</v>
      </c>
      <c r="BR5" s="3" t="s">
        <v>38</v>
      </c>
      <c r="BS5" s="3" t="s">
        <v>60</v>
      </c>
      <c r="BT5" s="3"/>
      <c r="BU5" s="3" t="s">
        <v>61</v>
      </c>
      <c r="BV5" s="3" t="s">
        <v>62</v>
      </c>
      <c r="BW5" s="3" t="s">
        <v>38</v>
      </c>
      <c r="BX5" s="3" t="s">
        <v>60</v>
      </c>
      <c r="BY5" s="3" t="s">
        <v>33</v>
      </c>
      <c r="BZ5" s="8" t="s">
        <v>32</v>
      </c>
      <c r="CA5" s="3" t="s">
        <v>29</v>
      </c>
      <c r="CB5" s="3"/>
      <c r="CC5" s="3" t="s">
        <v>61</v>
      </c>
      <c r="CD5" s="3" t="s">
        <v>62</v>
      </c>
      <c r="CE5" s="3" t="s">
        <v>162</v>
      </c>
      <c r="CF5" s="3" t="s">
        <v>60</v>
      </c>
      <c r="CG5" s="3" t="s">
        <v>164</v>
      </c>
      <c r="CH5" s="8" t="s">
        <v>32</v>
      </c>
      <c r="CI5" s="3" t="s">
        <v>29</v>
      </c>
      <c r="CJ5" s="51"/>
      <c r="CK5" s="51" t="s">
        <v>68</v>
      </c>
      <c r="CL5" s="3" t="s">
        <v>38</v>
      </c>
      <c r="CM5" s="3" t="s">
        <v>28</v>
      </c>
      <c r="CN5" s="3" t="s">
        <v>29</v>
      </c>
    </row>
    <row r="6" spans="1:92" s="54" customFormat="1" ht="27.95" customHeight="1" x14ac:dyDescent="0.25">
      <c r="A6" s="153">
        <v>1</v>
      </c>
      <c r="B6" s="154" t="s">
        <v>5</v>
      </c>
      <c r="C6" s="156">
        <v>3351.1299999999997</v>
      </c>
      <c r="D6" s="155">
        <v>3273.55</v>
      </c>
      <c r="E6" s="155">
        <f>F6+G6</f>
        <v>3351.1299999999997</v>
      </c>
      <c r="F6" s="155">
        <v>3172.43</v>
      </c>
      <c r="G6" s="155">
        <v>178.7</v>
      </c>
      <c r="H6" s="157">
        <v>3.671E-2</v>
      </c>
      <c r="I6" s="155">
        <f t="shared" ref="I6:I38" si="0">C6*H6</f>
        <v>123.01998229999998</v>
      </c>
      <c r="J6" s="158">
        <f t="shared" ref="J6:J38" si="1">H6*$C$2</f>
        <v>47.610667400000004</v>
      </c>
      <c r="K6" s="158"/>
      <c r="L6" s="25">
        <f>M6</f>
        <v>43.71</v>
      </c>
      <c r="M6" s="25">
        <v>43.71</v>
      </c>
      <c r="N6" s="159">
        <f>L6/$I6</f>
        <v>0.35530813110838827</v>
      </c>
      <c r="O6" s="159"/>
      <c r="P6" s="160">
        <f>(($I6-L6)*$C$2)</f>
        <v>102860.28844416197</v>
      </c>
      <c r="Q6" s="160">
        <f>P6/$C6</f>
        <v>30.694210145282927</v>
      </c>
      <c r="R6" s="160">
        <f>L6/$C6*$C$2</f>
        <v>16.91645725471707</v>
      </c>
      <c r="S6" s="160"/>
      <c r="T6" s="25">
        <f>U6</f>
        <v>116.05</v>
      </c>
      <c r="U6" s="25">
        <v>116.05</v>
      </c>
      <c r="V6" s="159">
        <f t="shared" ref="V6:V16" si="2">T6/$I6</f>
        <v>0.94334268165473489</v>
      </c>
      <c r="W6" s="159"/>
      <c r="X6" s="160">
        <f>(($I6-T6)*$C$2)</f>
        <v>9039.6488441619786</v>
      </c>
      <c r="Y6" s="160">
        <f>X6/$C6</f>
        <v>2.6974927395123376</v>
      </c>
      <c r="Z6" s="160">
        <f>T6/$C6*$C$2</f>
        <v>44.913174660487662</v>
      </c>
      <c r="AA6" s="160"/>
      <c r="AB6" s="25">
        <f>AC6</f>
        <v>130.22999999999999</v>
      </c>
      <c r="AC6" s="25">
        <v>130.22999999999999</v>
      </c>
      <c r="AD6" s="159">
        <f>AB6/$I6</f>
        <v>1.058608508676399</v>
      </c>
      <c r="AE6" s="159"/>
      <c r="AF6" s="160">
        <f>(($I6-AB6)*$C$2)</f>
        <v>-9350.9603558380113</v>
      </c>
      <c r="AG6" s="160">
        <f>AF6/$C6</f>
        <v>-2.7903902134020502</v>
      </c>
      <c r="AH6" s="160">
        <f>AB6/$C6*$C$2</f>
        <v>50.401057613402052</v>
      </c>
      <c r="AI6" s="160"/>
      <c r="AJ6" s="25">
        <f>AK6</f>
        <v>136.32</v>
      </c>
      <c r="AK6" s="25">
        <v>136.32</v>
      </c>
      <c r="AL6" s="159">
        <f>AJ6/$I6</f>
        <v>1.1081126614663805</v>
      </c>
      <c r="AM6" s="159"/>
      <c r="AN6" s="160">
        <f>(($I6-AJ6)*$C$2)</f>
        <v>-17249.324955838016</v>
      </c>
      <c r="AO6" s="160">
        <f>AN6/$C6</f>
        <v>-5.1473159668046353</v>
      </c>
      <c r="AP6" s="160">
        <f>AJ6/$C6*$C$2</f>
        <v>52.757983366804638</v>
      </c>
      <c r="AQ6" s="160"/>
      <c r="AR6" s="25">
        <f>AS6</f>
        <v>126.6</v>
      </c>
      <c r="AS6" s="25">
        <v>126.6</v>
      </c>
      <c r="AT6" s="159">
        <f>AR6/$I6</f>
        <v>1.0291011072597107</v>
      </c>
      <c r="AU6" s="159"/>
      <c r="AV6" s="160">
        <f>(($I6-AR6)*$C$2)</f>
        <v>-4643.0681558380174</v>
      </c>
      <c r="AW6" s="160">
        <f>AV6/$C6</f>
        <v>-1.3855231387138123</v>
      </c>
      <c r="AX6" s="160">
        <f>AR6/$C6*$C$2</f>
        <v>48.996190538713819</v>
      </c>
      <c r="AY6" s="160"/>
      <c r="AZ6" s="25">
        <f>BA6</f>
        <v>103.76</v>
      </c>
      <c r="BA6" s="25">
        <v>103.76</v>
      </c>
      <c r="BB6" s="159">
        <f>AZ6/$I6</f>
        <v>0.84344021239547862</v>
      </c>
      <c r="BC6" s="159"/>
      <c r="BD6" s="160">
        <f>(($I6-AZ6)*$C$2)</f>
        <v>24979.041444161969</v>
      </c>
      <c r="BE6" s="160">
        <f>BD6/$C6</f>
        <v>7.4539159758535094</v>
      </c>
      <c r="BF6" s="160">
        <f>AZ6/$C6*$C$2</f>
        <v>40.156751424146492</v>
      </c>
      <c r="BG6" s="160"/>
      <c r="BH6" s="28">
        <f>BI6</f>
        <v>82.82</v>
      </c>
      <c r="BI6" s="28">
        <v>82.82</v>
      </c>
      <c r="BJ6" s="159">
        <f>BH6/$I6</f>
        <v>0.67322396290086284</v>
      </c>
      <c r="BK6" s="159"/>
      <c r="BL6" s="160">
        <f>(($I6-BH6)*$C$2)</f>
        <v>52136.965044161989</v>
      </c>
      <c r="BM6" s="160">
        <f>BL6/$C6</f>
        <v>15.55802521661708</v>
      </c>
      <c r="BN6" s="160">
        <f>BH6/$C6*$C$2</f>
        <v>32.052642183382922</v>
      </c>
      <c r="BO6" s="160"/>
      <c r="BP6" s="161"/>
      <c r="BQ6" s="161"/>
      <c r="BR6" s="159">
        <f>BP6/$I6</f>
        <v>0</v>
      </c>
      <c r="BS6" s="159"/>
      <c r="BT6" s="160"/>
      <c r="BU6" s="28">
        <f>BH6+BP6</f>
        <v>82.82</v>
      </c>
      <c r="BV6" s="28">
        <f>BI6+BQ6</f>
        <v>82.82</v>
      </c>
      <c r="BW6" s="159">
        <f>BU6/$I6</f>
        <v>0.67322396290086284</v>
      </c>
      <c r="BX6" s="159"/>
      <c r="BY6" s="160">
        <f>(($I6-BU6)*$C$2)</f>
        <v>52136.965044161989</v>
      </c>
      <c r="BZ6" s="160">
        <f>BY6/$C6</f>
        <v>15.55802521661708</v>
      </c>
      <c r="CA6" s="160">
        <f>BU6/$C6*$C$2</f>
        <v>32.052642183382922</v>
      </c>
      <c r="CB6" s="160"/>
      <c r="CC6" s="28"/>
      <c r="CD6" s="28"/>
      <c r="CE6" s="159"/>
      <c r="CF6" s="159"/>
      <c r="CG6" s="160"/>
      <c r="CH6" s="160"/>
      <c r="CI6" s="160"/>
      <c r="CJ6" s="162"/>
      <c r="CK6" s="162">
        <f>L6+T6+AB6+AJ6+AR6+AZ6+BH6</f>
        <v>739.49</v>
      </c>
      <c r="CL6" s="159">
        <f>AVERAGE(N6,V6,AD6,AL6,AT6,BB6,BJ6)</f>
        <v>0.85873389506599351</v>
      </c>
      <c r="CM6" s="160">
        <f>P6+X6+AF6+AN6+AV6+BD6+BL6</f>
        <v>157772.59030913387</v>
      </c>
      <c r="CN6" s="160">
        <f>Q6+R6+Z6+AG6+AO6+AW6+BE6+BN6</f>
        <v>122.70717090080359</v>
      </c>
    </row>
    <row r="7" spans="1:92" s="54" customFormat="1" ht="27.95" customHeight="1" x14ac:dyDescent="0.25">
      <c r="A7" s="163">
        <v>2</v>
      </c>
      <c r="B7" s="164" t="s">
        <v>94</v>
      </c>
      <c r="C7" s="166">
        <v>5172.7000000000007</v>
      </c>
      <c r="D7" s="165">
        <v>4934.5</v>
      </c>
      <c r="E7" s="165">
        <f>F7+G7</f>
        <v>5172.7000000000007</v>
      </c>
      <c r="F7" s="165">
        <v>4802.1000000000004</v>
      </c>
      <c r="G7" s="165">
        <v>370.6</v>
      </c>
      <c r="H7" s="167">
        <v>3.671E-2</v>
      </c>
      <c r="I7" s="165">
        <f t="shared" si="0"/>
        <v>189.88981700000002</v>
      </c>
      <c r="J7" s="168">
        <f t="shared" si="1"/>
        <v>47.610667400000004</v>
      </c>
      <c r="K7" s="168"/>
      <c r="L7" s="150">
        <f>M7-O7*0.047</f>
        <v>135.92948046999999</v>
      </c>
      <c r="M7" s="150">
        <v>155.16</v>
      </c>
      <c r="N7" s="169">
        <f>L7/$I7</f>
        <v>0.71583343760871587</v>
      </c>
      <c r="O7" s="170">
        <v>409.15998999999999</v>
      </c>
      <c r="P7" s="171">
        <f>(($I7-L7)*$C$2)</f>
        <v>69983.318859218241</v>
      </c>
      <c r="Q7" s="171">
        <f>P7/$C7</f>
        <v>13.529359688212777</v>
      </c>
      <c r="R7" s="171">
        <f>L7/$C7*$C$2</f>
        <v>34.081307711787225</v>
      </c>
      <c r="S7" s="171"/>
      <c r="T7" s="150">
        <f t="shared" ref="T7:T10" si="3">U7-W7*0.047</f>
        <v>207.07948046999999</v>
      </c>
      <c r="U7" s="150">
        <v>226.31</v>
      </c>
      <c r="V7" s="169">
        <f t="shared" si="2"/>
        <v>1.0905244090577009</v>
      </c>
      <c r="W7" s="170">
        <v>409.15998999999999</v>
      </c>
      <c r="X7" s="171">
        <f>(($I7-T7)*$C$2)</f>
        <v>-22293.962140781765</v>
      </c>
      <c r="Y7" s="171">
        <f>X7/$C7</f>
        <v>-4.3099275312277463</v>
      </c>
      <c r="Z7" s="171">
        <f>T7/$C7*$C$2</f>
        <v>51.92059493122774</v>
      </c>
      <c r="AA7" s="171"/>
      <c r="AB7" s="150"/>
      <c r="AC7" s="150"/>
      <c r="AD7" s="169"/>
      <c r="AE7" s="170"/>
      <c r="AF7" s="171"/>
      <c r="AG7" s="171"/>
      <c r="AH7" s="171"/>
      <c r="AI7" s="171"/>
      <c r="AJ7" s="150"/>
      <c r="AK7" s="150"/>
      <c r="AL7" s="169"/>
      <c r="AM7" s="170"/>
      <c r="AN7" s="171"/>
      <c r="AO7" s="171"/>
      <c r="AP7" s="171"/>
      <c r="AQ7" s="171"/>
      <c r="AR7" s="150"/>
      <c r="AS7" s="150"/>
      <c r="AT7" s="169"/>
      <c r="AU7" s="170"/>
      <c r="AV7" s="171"/>
      <c r="AW7" s="171"/>
      <c r="AX7" s="171"/>
      <c r="AY7" s="171"/>
      <c r="AZ7" s="150"/>
      <c r="BA7" s="150"/>
      <c r="BB7" s="169"/>
      <c r="BC7" s="170"/>
      <c r="BD7" s="171">
        <f t="shared" ref="BD7:BD8" si="4">(($I7-AZ7)*$C$2)</f>
        <v>246275.69925998003</v>
      </c>
      <c r="BE7" s="171">
        <f t="shared" ref="BE7:BE8" si="5">BD7/$C7</f>
        <v>47.610667399999997</v>
      </c>
      <c r="BF7" s="171">
        <f t="shared" ref="BF7:BF8" si="6">AZ7/$C7*$C$2</f>
        <v>0</v>
      </c>
      <c r="BG7" s="171"/>
      <c r="BH7" s="150">
        <f t="shared" ref="BH7:BH10" si="7">BI7-BK7*0.047</f>
        <v>191.97</v>
      </c>
      <c r="BI7" s="151">
        <v>210.77</v>
      </c>
      <c r="BJ7" s="169">
        <f t="shared" ref="BJ7:BJ10" si="8">BH7/$I7</f>
        <v>1.0109546843156945</v>
      </c>
      <c r="BK7" s="170">
        <v>400</v>
      </c>
      <c r="BL7" s="171">
        <f>(($I7-BH7)*$C$2)</f>
        <v>-2697.8725400199701</v>
      </c>
      <c r="BM7" s="171">
        <f>BL7/$C7</f>
        <v>-0.52155983142652185</v>
      </c>
      <c r="BN7" s="171">
        <f>BH7/$C7*$C$2</f>
        <v>48.132227231426519</v>
      </c>
      <c r="BO7" s="171"/>
      <c r="BP7" s="151"/>
      <c r="BQ7" s="170"/>
      <c r="BR7" s="169">
        <f t="shared" ref="BR7:BR11" si="9">BP7/$I7</f>
        <v>0</v>
      </c>
      <c r="BS7" s="170"/>
      <c r="BT7" s="171"/>
      <c r="BU7" s="150">
        <f t="shared" ref="BU7:BV38" si="10">BH7+BP7</f>
        <v>191.97</v>
      </c>
      <c r="BV7" s="151">
        <f t="shared" si="10"/>
        <v>210.77</v>
      </c>
      <c r="BW7" s="169">
        <f t="shared" ref="BW7:BW11" si="11">BU7/$I7</f>
        <v>1.0109546843156945</v>
      </c>
      <c r="BX7" s="170">
        <f>BK7+BS7</f>
        <v>400</v>
      </c>
      <c r="BY7" s="171">
        <f>(($I7-BU7)*$C$2)</f>
        <v>-2697.8725400199701</v>
      </c>
      <c r="BZ7" s="171">
        <f>BY7/$C7</f>
        <v>-0.52155983142652185</v>
      </c>
      <c r="CA7" s="171">
        <f>BU7/$C7*$C$2</f>
        <v>48.132227231426519</v>
      </c>
      <c r="CB7" s="171"/>
      <c r="CC7" s="150"/>
      <c r="CD7" s="151"/>
      <c r="CE7" s="172">
        <f>CD7/CF7</f>
        <v>0</v>
      </c>
      <c r="CF7" s="170">
        <f>BS7+CA7</f>
        <v>48.132227231426519</v>
      </c>
      <c r="CG7" s="170">
        <f>CD7-CF7*0.047</f>
        <v>-2.2622146798770464</v>
      </c>
      <c r="CH7" s="171">
        <f>CG7*$C$2</f>
        <v>-2933.9567069197365</v>
      </c>
      <c r="CI7" s="171">
        <f>CH7/C7</f>
        <v>-0.56720024492426313</v>
      </c>
      <c r="CJ7" s="173"/>
      <c r="CK7" s="173">
        <f t="shared" ref="CK7:CK38" si="12">L7+T7+AB7+AJ7+AR7+AZ7+BH7</f>
        <v>534.97896093999998</v>
      </c>
      <c r="CL7" s="169">
        <f t="shared" ref="CL7:CL38" si="13">AVERAGE(N7,V7,AD7,AL7,AT7,BB7,BJ7)</f>
        <v>0.93910417699403703</v>
      </c>
      <c r="CM7" s="171">
        <f t="shared" ref="CM7:CM38" si="14">P7+X7+AF7+AN7+AV7+BD7+BL7</f>
        <v>291267.18343839655</v>
      </c>
      <c r="CN7" s="171">
        <f t="shared" ref="CN7:CN38" si="15">Q7+R7+Z7+AG7+AO7+AW7+BE7+BN7</f>
        <v>195.27415696265425</v>
      </c>
    </row>
    <row r="8" spans="1:92" s="54" customFormat="1" ht="27.95" customHeight="1" x14ac:dyDescent="0.25">
      <c r="A8" s="163">
        <v>3</v>
      </c>
      <c r="B8" s="164" t="s">
        <v>171</v>
      </c>
      <c r="C8" s="166">
        <v>3265</v>
      </c>
      <c r="D8" s="165"/>
      <c r="E8" s="165">
        <v>3265</v>
      </c>
      <c r="F8" s="165"/>
      <c r="G8" s="165"/>
      <c r="H8" s="167">
        <v>3.671E-2</v>
      </c>
      <c r="I8" s="165">
        <f t="shared" si="0"/>
        <v>119.85814999999999</v>
      </c>
      <c r="J8" s="168">
        <f t="shared" si="1"/>
        <v>47.610667400000004</v>
      </c>
      <c r="K8" s="168"/>
      <c r="L8" s="150"/>
      <c r="M8" s="150"/>
      <c r="N8" s="169"/>
      <c r="O8" s="170"/>
      <c r="P8" s="171"/>
      <c r="Q8" s="171"/>
      <c r="R8" s="171"/>
      <c r="S8" s="171"/>
      <c r="T8" s="150">
        <f t="shared" si="3"/>
        <v>127.08000000000001</v>
      </c>
      <c r="U8" s="150">
        <v>141.65</v>
      </c>
      <c r="V8" s="169">
        <f t="shared" si="2"/>
        <v>1.0602533077642198</v>
      </c>
      <c r="W8" s="170">
        <v>310</v>
      </c>
      <c r="X8" s="171">
        <f>(($I8-T8)*$C$2)</f>
        <v>-9366.3061390000239</v>
      </c>
      <c r="Y8" s="171">
        <f>X8/$C8</f>
        <v>-2.8687001957121052</v>
      </c>
      <c r="Z8" s="171">
        <f>T8/$C8*$C$2</f>
        <v>50.479367595712105</v>
      </c>
      <c r="AA8" s="171"/>
      <c r="AB8" s="150">
        <f t="shared" ref="AB8:AB10" si="16">AC8-AE8*0.047</f>
        <v>118.79000000000002</v>
      </c>
      <c r="AC8" s="150">
        <v>133.36000000000001</v>
      </c>
      <c r="AD8" s="169">
        <f t="shared" ref="AD8:AD38" si="17">AB8/$I8</f>
        <v>0.99108821552810578</v>
      </c>
      <c r="AE8" s="170">
        <v>310</v>
      </c>
      <c r="AF8" s="171">
        <f>(($I8-AB8)*$C$2)</f>
        <v>1385.3264609999669</v>
      </c>
      <c r="AG8" s="171">
        <f>AF8/$C8</f>
        <v>0.42429600643184284</v>
      </c>
      <c r="AH8" s="171">
        <f>AB8/$C8*$C$2</f>
        <v>47.186371393568159</v>
      </c>
      <c r="AI8" s="171"/>
      <c r="AJ8" s="150">
        <f t="shared" ref="AJ8:AJ10" si="18">AK8-AM8*0.047</f>
        <v>131.63</v>
      </c>
      <c r="AK8" s="150">
        <v>146.19999999999999</v>
      </c>
      <c r="AL8" s="169">
        <f t="shared" ref="AL8:AL23" si="19">AJ8/$I8</f>
        <v>1.0982148481350664</v>
      </c>
      <c r="AM8" s="170">
        <v>310</v>
      </c>
      <c r="AN8" s="171">
        <f t="shared" ref="AN8:AN23" si="20">(($I8-AJ8)*$C$2)</f>
        <v>-15267.383139000001</v>
      </c>
      <c r="AO8" s="171">
        <f t="shared" ref="AO8:AO23" si="21">AN8/$C8</f>
        <v>-4.6760744683001532</v>
      </c>
      <c r="AP8" s="171">
        <f t="shared" ref="AP8:AP23" si="22">AJ8/$C8*$C$2</f>
        <v>52.286741868300155</v>
      </c>
      <c r="AQ8" s="171"/>
      <c r="AR8" s="150">
        <f t="shared" ref="AR8:AR10" si="23">AS8-AU8*0.047</f>
        <v>125.31</v>
      </c>
      <c r="AS8" s="150">
        <v>139.88</v>
      </c>
      <c r="AT8" s="169">
        <f t="shared" ref="AT8:AT38" si="24">AR8/$I8</f>
        <v>1.0454858514001759</v>
      </c>
      <c r="AU8" s="170">
        <v>310</v>
      </c>
      <c r="AV8" s="171">
        <f t="shared" ref="AV8" si="25">(($I8-AR8)*$C$2)</f>
        <v>-7070.7223390000099</v>
      </c>
      <c r="AW8" s="171">
        <f t="shared" ref="AW8" si="26">AV8/$C8</f>
        <v>-2.1656117424196051</v>
      </c>
      <c r="AX8" s="171">
        <f t="shared" ref="AX8" si="27">AR8/$C8*$C$2</f>
        <v>49.776279142419611</v>
      </c>
      <c r="AY8" s="171"/>
      <c r="AZ8" s="150">
        <f t="shared" ref="AZ8:AZ10" si="28">BA8-BC8*0.047</f>
        <v>108.84</v>
      </c>
      <c r="BA8" s="150">
        <v>123.41</v>
      </c>
      <c r="BB8" s="169">
        <f t="shared" ref="BB8:BB10" si="29">AZ8/$I8</f>
        <v>0.90807341845339684</v>
      </c>
      <c r="BC8" s="170">
        <v>310</v>
      </c>
      <c r="BD8" s="171">
        <f t="shared" si="4"/>
        <v>14289.87946099999</v>
      </c>
      <c r="BE8" s="171">
        <f t="shared" si="5"/>
        <v>4.3766858992342996</v>
      </c>
      <c r="BF8" s="171">
        <f t="shared" si="6"/>
        <v>43.233981500765701</v>
      </c>
      <c r="BG8" s="171"/>
      <c r="BH8" s="150">
        <f t="shared" si="7"/>
        <v>103.49000000000001</v>
      </c>
      <c r="BI8" s="151">
        <v>118.06</v>
      </c>
      <c r="BJ8" s="169">
        <f t="shared" si="8"/>
        <v>0.8634373215338299</v>
      </c>
      <c r="BK8" s="170">
        <v>310</v>
      </c>
      <c r="BL8" s="171">
        <f t="shared" ref="BL8:BL16" si="30">(($I8-BH8)*$C$2)</f>
        <v>21228.508460999983</v>
      </c>
      <c r="BM8" s="171">
        <f t="shared" ref="BM8" si="31">BL8/$C8</f>
        <v>6.5018402637059669</v>
      </c>
      <c r="BN8" s="171">
        <f t="shared" ref="BN8" si="32">BH8/$C8*$C$2</f>
        <v>41.108827136294032</v>
      </c>
      <c r="BO8" s="171"/>
      <c r="BP8" s="151"/>
      <c r="BQ8" s="170"/>
      <c r="BR8" s="169"/>
      <c r="BS8" s="170"/>
      <c r="BT8" s="171"/>
      <c r="BU8" s="150"/>
      <c r="BV8" s="151"/>
      <c r="BW8" s="169"/>
      <c r="BX8" s="170"/>
      <c r="BY8" s="171"/>
      <c r="BZ8" s="171"/>
      <c r="CA8" s="171"/>
      <c r="CB8" s="171"/>
      <c r="CC8" s="150"/>
      <c r="CD8" s="151"/>
      <c r="CE8" s="172"/>
      <c r="CF8" s="170"/>
      <c r="CG8" s="170"/>
      <c r="CH8" s="171"/>
      <c r="CI8" s="171"/>
      <c r="CJ8" s="173"/>
      <c r="CK8" s="173">
        <f t="shared" si="12"/>
        <v>715.14</v>
      </c>
      <c r="CL8" s="188">
        <f t="shared" si="13"/>
        <v>0.99442549380246603</v>
      </c>
      <c r="CM8" s="171">
        <f t="shared" si="14"/>
        <v>5199.3027659999025</v>
      </c>
      <c r="CN8" s="171">
        <f t="shared" si="15"/>
        <v>89.547490426952521</v>
      </c>
    </row>
    <row r="9" spans="1:92" s="54" customFormat="1" ht="27.95" customHeight="1" x14ac:dyDescent="0.25">
      <c r="A9" s="163">
        <v>4</v>
      </c>
      <c r="B9" s="164" t="s">
        <v>172</v>
      </c>
      <c r="C9" s="166">
        <v>3148.8</v>
      </c>
      <c r="D9" s="165">
        <v>3198.5</v>
      </c>
      <c r="E9" s="165">
        <f>F9+G9</f>
        <v>3148.8</v>
      </c>
      <c r="F9" s="165">
        <v>3148.8</v>
      </c>
      <c r="G9" s="165"/>
      <c r="H9" s="167">
        <v>3.671E-2</v>
      </c>
      <c r="I9" s="165">
        <f t="shared" si="0"/>
        <v>115.592448</v>
      </c>
      <c r="J9" s="168">
        <f t="shared" si="1"/>
        <v>47.610667400000004</v>
      </c>
      <c r="K9" s="168"/>
      <c r="L9" s="150">
        <f t="shared" ref="L9:L10" si="33">M9-O9*0.047</f>
        <v>74.176406</v>
      </c>
      <c r="M9" s="150">
        <v>85.01</v>
      </c>
      <c r="N9" s="169">
        <f t="shared" ref="N9:N16" si="34">L9/$I9</f>
        <v>0.6417063336179194</v>
      </c>
      <c r="O9" s="170">
        <v>230.50200000000001</v>
      </c>
      <c r="P9" s="171">
        <f>(($I9-L9)*$C$2)</f>
        <v>53714.121511480007</v>
      </c>
      <c r="Q9" s="171">
        <f>P9/$C9</f>
        <v>17.058600581643802</v>
      </c>
      <c r="R9" s="171">
        <f>L9/$C9*$C$2</f>
        <v>30.552066818356202</v>
      </c>
      <c r="S9" s="171"/>
      <c r="T9" s="150">
        <f t="shared" si="3"/>
        <v>129.51640599999999</v>
      </c>
      <c r="U9" s="150">
        <v>140.35</v>
      </c>
      <c r="V9" s="169">
        <f t="shared" si="2"/>
        <v>1.1204573329911656</v>
      </c>
      <c r="W9" s="170">
        <v>230.50200000000001</v>
      </c>
      <c r="X9" s="171">
        <f>(($I9-T9)*$C$2)</f>
        <v>-18058.538088519981</v>
      </c>
      <c r="Y9" s="171">
        <f>X9/$C9</f>
        <v>-5.7350540169334288</v>
      </c>
      <c r="Z9" s="171">
        <f>T9/$C9*$C$2</f>
        <v>53.345721416933429</v>
      </c>
      <c r="AA9" s="171"/>
      <c r="AB9" s="150">
        <f t="shared" si="16"/>
        <v>126.80640599999998</v>
      </c>
      <c r="AC9" s="150">
        <v>137.63999999999999</v>
      </c>
      <c r="AD9" s="169">
        <f t="shared" si="17"/>
        <v>1.0970128948216407</v>
      </c>
      <c r="AE9" s="170">
        <v>230.50200000000001</v>
      </c>
      <c r="AF9" s="171">
        <f>(($I9-AB9)*$C$2)</f>
        <v>-14543.830688519971</v>
      </c>
      <c r="AG9" s="171">
        <f>AF9/$C9</f>
        <v>-4.6188486688643193</v>
      </c>
      <c r="AH9" s="171">
        <f>AB9/$C9*$C$2</f>
        <v>52.229516068864321</v>
      </c>
      <c r="AI9" s="171"/>
      <c r="AJ9" s="150">
        <f t="shared" si="18"/>
        <v>148.71640600000001</v>
      </c>
      <c r="AK9" s="150">
        <v>159.55000000000001</v>
      </c>
      <c r="AL9" s="169">
        <f t="shared" si="19"/>
        <v>1.2865581495427798</v>
      </c>
      <c r="AM9" s="170">
        <v>230.50200000000001</v>
      </c>
      <c r="AN9" s="171">
        <f t="shared" si="20"/>
        <v>-42959.786088520006</v>
      </c>
      <c r="AO9" s="171">
        <f t="shared" si="21"/>
        <v>-13.643224748640753</v>
      </c>
      <c r="AP9" s="171">
        <f t="shared" si="22"/>
        <v>61.253892148640752</v>
      </c>
      <c r="AQ9" s="171"/>
      <c r="AR9" s="150">
        <f t="shared" si="23"/>
        <v>153.14640599999998</v>
      </c>
      <c r="AS9" s="150">
        <v>163.98</v>
      </c>
      <c r="AT9" s="169">
        <f t="shared" si="24"/>
        <v>1.3248824525283864</v>
      </c>
      <c r="AU9" s="170">
        <v>230.50200000000001</v>
      </c>
      <c r="AV9" s="171">
        <f t="shared" ref="AV9:AV16" si="35">(($I9-AR9)*$C$2)</f>
        <v>-48705.230288519975</v>
      </c>
      <c r="AW9" s="171">
        <f t="shared" ref="AW9:AW16" si="36">AV9/$C9</f>
        <v>-15.467870391425295</v>
      </c>
      <c r="AX9" s="171">
        <f t="shared" ref="AX9:AX20" si="37">AR9/$C9*$C$2</f>
        <v>63.078537791425305</v>
      </c>
      <c r="AY9" s="171"/>
      <c r="AZ9" s="150">
        <f t="shared" si="28"/>
        <v>113.086406</v>
      </c>
      <c r="BA9" s="150">
        <v>123.92</v>
      </c>
      <c r="BB9" s="169">
        <f t="shared" si="29"/>
        <v>0.97832001966079996</v>
      </c>
      <c r="BC9" s="170">
        <v>230.50200000000001</v>
      </c>
      <c r="BD9" s="171">
        <f t="shared" ref="BD9:BD16" si="38">(($I9-AZ9)*$C$2)</f>
        <v>3250.1861114800104</v>
      </c>
      <c r="BE9" s="171">
        <f t="shared" ref="BE9:BE16" si="39">BD9/$C9</f>
        <v>1.0321983331681943</v>
      </c>
      <c r="BF9" s="171">
        <f t="shared" ref="BF9:BF20" si="40">AZ9/$C9*$C$2</f>
        <v>46.578469066831808</v>
      </c>
      <c r="BG9" s="171"/>
      <c r="BH9" s="150">
        <f t="shared" si="7"/>
        <v>97.556405999999996</v>
      </c>
      <c r="BI9" s="151">
        <v>108.39</v>
      </c>
      <c r="BJ9" s="169">
        <f t="shared" si="8"/>
        <v>0.84396868210629117</v>
      </c>
      <c r="BK9" s="170">
        <v>230.50200000000001</v>
      </c>
      <c r="BL9" s="171">
        <f t="shared" si="30"/>
        <v>23391.664311480014</v>
      </c>
      <c r="BM9" s="171">
        <f t="shared" ref="BM9:BM16" si="41">BL9/$C9</f>
        <v>7.4287551802210405</v>
      </c>
      <c r="BN9" s="171">
        <f t="shared" ref="BN9:BN16" si="42">BH9/$C9*$C$2</f>
        <v>40.181912219778958</v>
      </c>
      <c r="BO9" s="171"/>
      <c r="BP9" s="170"/>
      <c r="BQ9" s="170"/>
      <c r="BR9" s="169">
        <f t="shared" si="9"/>
        <v>0</v>
      </c>
      <c r="BS9" s="170"/>
      <c r="BT9" s="171"/>
      <c r="BU9" s="150">
        <f t="shared" si="10"/>
        <v>97.556405999999996</v>
      </c>
      <c r="BV9" s="151">
        <f t="shared" si="10"/>
        <v>108.39</v>
      </c>
      <c r="BW9" s="169">
        <f t="shared" si="11"/>
        <v>0.84396868210629117</v>
      </c>
      <c r="BX9" s="170">
        <f t="shared" ref="BX9:BX38" si="43">BK9+BS9</f>
        <v>230.50200000000001</v>
      </c>
      <c r="BY9" s="171">
        <f t="shared" ref="BY9:BY16" si="44">(($I9-BU9)*$C$2)</f>
        <v>23391.664311480014</v>
      </c>
      <c r="BZ9" s="171">
        <f t="shared" ref="BZ9:BZ16" si="45">BY9/$C9</f>
        <v>7.4287551802210405</v>
      </c>
      <c r="CA9" s="171">
        <f t="shared" ref="CA9:CA16" si="46">BU9/$C9*$C$2</f>
        <v>40.181912219778958</v>
      </c>
      <c r="CB9" s="171"/>
      <c r="CC9" s="150"/>
      <c r="CD9" s="151"/>
      <c r="CE9" s="172">
        <f t="shared" ref="CE9:CE38" si="47">CD9/CF9</f>
        <v>0</v>
      </c>
      <c r="CF9" s="170">
        <f t="shared" ref="CF9:CF38" si="48">BS9+CA9</f>
        <v>40.181912219778958</v>
      </c>
      <c r="CG9" s="170">
        <f t="shared" ref="CG9:CG10" si="49">CD9-CF9*0.047</f>
        <v>-1.888549874329611</v>
      </c>
      <c r="CH9" s="171">
        <f>CG9*$C$2</f>
        <v>-2449.3358740130457</v>
      </c>
      <c r="CI9" s="171">
        <f>CH9/C9</f>
        <v>-0.77786327299702918</v>
      </c>
      <c r="CJ9" s="173"/>
      <c r="CK9" s="173">
        <f t="shared" si="12"/>
        <v>843.00484200000005</v>
      </c>
      <c r="CL9" s="186">
        <f t="shared" si="13"/>
        <v>1.0418436950384262</v>
      </c>
      <c r="CM9" s="171">
        <f t="shared" si="14"/>
        <v>-43911.4132196399</v>
      </c>
      <c r="CN9" s="171">
        <f t="shared" si="15"/>
        <v>108.44055556095023</v>
      </c>
    </row>
    <row r="10" spans="1:92" s="54" customFormat="1" ht="27.95" customHeight="1" x14ac:dyDescent="0.25">
      <c r="A10" s="163">
        <v>5</v>
      </c>
      <c r="B10" s="164" t="s">
        <v>173</v>
      </c>
      <c r="C10" s="166">
        <v>3187.4</v>
      </c>
      <c r="D10" s="165">
        <v>3240.3</v>
      </c>
      <c r="E10" s="165">
        <f>F10+G10</f>
        <v>3187.4</v>
      </c>
      <c r="F10" s="165">
        <v>3187.4</v>
      </c>
      <c r="G10" s="165"/>
      <c r="H10" s="167">
        <v>3.671E-2</v>
      </c>
      <c r="I10" s="165">
        <f t="shared" si="0"/>
        <v>117.00945400000001</v>
      </c>
      <c r="J10" s="168">
        <f t="shared" si="1"/>
        <v>47.610667400000004</v>
      </c>
      <c r="K10" s="168"/>
      <c r="L10" s="150">
        <f t="shared" si="33"/>
        <v>64.357847469999996</v>
      </c>
      <c r="M10" s="150">
        <v>77.17</v>
      </c>
      <c r="N10" s="169">
        <f t="shared" si="34"/>
        <v>0.55002262868434537</v>
      </c>
      <c r="O10" s="170">
        <v>272.59898999999996</v>
      </c>
      <c r="P10" s="171">
        <f>(($I10-L10)*$C$2)</f>
        <v>68285.974573018219</v>
      </c>
      <c r="Q10" s="171">
        <f>P10/$C10</f>
        <v>21.423722963235935</v>
      </c>
      <c r="R10" s="171">
        <f>L10/$C10*$C$2</f>
        <v>26.186944436764069</v>
      </c>
      <c r="S10" s="171"/>
      <c r="T10" s="150">
        <f t="shared" si="3"/>
        <v>107.81784747</v>
      </c>
      <c r="U10" s="150">
        <v>120.63</v>
      </c>
      <c r="V10" s="169">
        <f t="shared" si="2"/>
        <v>0.92144560789079488</v>
      </c>
      <c r="W10" s="170">
        <v>272.59898999999996</v>
      </c>
      <c r="X10" s="171">
        <f>(($I10-T10)*$C$2)</f>
        <v>11920.962173018203</v>
      </c>
      <c r="Y10" s="171">
        <f>X10/$C10</f>
        <v>3.7400270355205505</v>
      </c>
      <c r="Z10" s="171">
        <f>T10/$C10*$C$2</f>
        <v>43.870640364479456</v>
      </c>
      <c r="AA10" s="171"/>
      <c r="AB10" s="150">
        <f t="shared" si="16"/>
        <v>121.20784747000002</v>
      </c>
      <c r="AC10" s="150">
        <v>134.02000000000001</v>
      </c>
      <c r="AD10" s="169">
        <f t="shared" si="17"/>
        <v>1.0358808055800346</v>
      </c>
      <c r="AE10" s="170">
        <v>272.59898999999996</v>
      </c>
      <c r="AF10" s="171">
        <f>(($I10-AB10)*$C$2)</f>
        <v>-5445.0644269818176</v>
      </c>
      <c r="AG10" s="171">
        <f>AF10/$C10</f>
        <v>-1.7083091005150961</v>
      </c>
      <c r="AH10" s="171">
        <f>AB10/$C10*$C$2</f>
        <v>49.318976500515099</v>
      </c>
      <c r="AI10" s="171"/>
      <c r="AJ10" s="150">
        <f t="shared" si="18"/>
        <v>134.13784747</v>
      </c>
      <c r="AK10" s="150">
        <v>146.94999999999999</v>
      </c>
      <c r="AL10" s="169">
        <f t="shared" si="19"/>
        <v>1.1463846970006371</v>
      </c>
      <c r="AM10" s="170">
        <v>272.59898999999996</v>
      </c>
      <c r="AN10" s="171">
        <f t="shared" si="20"/>
        <v>-22214.498626981789</v>
      </c>
      <c r="AO10" s="171">
        <f t="shared" si="21"/>
        <v>-6.9694731213471135</v>
      </c>
      <c r="AP10" s="171">
        <f t="shared" si="22"/>
        <v>54.580140521347118</v>
      </c>
      <c r="AQ10" s="171"/>
      <c r="AR10" s="150">
        <f t="shared" si="23"/>
        <v>134.40784747000001</v>
      </c>
      <c r="AS10" s="150">
        <v>147.22</v>
      </c>
      <c r="AT10" s="169">
        <f t="shared" si="24"/>
        <v>1.1486922028539677</v>
      </c>
      <c r="AU10" s="170">
        <v>272.59898999999996</v>
      </c>
      <c r="AV10" s="171">
        <f t="shared" si="35"/>
        <v>-22564.672426981804</v>
      </c>
      <c r="AW10" s="171">
        <f t="shared" si="36"/>
        <v>-7.0793350150535872</v>
      </c>
      <c r="AX10" s="171">
        <f t="shared" si="37"/>
        <v>54.690002415053591</v>
      </c>
      <c r="AY10" s="171"/>
      <c r="AZ10" s="150">
        <f t="shared" si="28"/>
        <v>113.44784747</v>
      </c>
      <c r="BA10" s="150">
        <v>126.26</v>
      </c>
      <c r="BB10" s="169">
        <f t="shared" si="29"/>
        <v>0.96956137809172238</v>
      </c>
      <c r="BC10" s="170">
        <v>272.59898999999996</v>
      </c>
      <c r="BD10" s="171">
        <f t="shared" si="38"/>
        <v>4619.1899730182076</v>
      </c>
      <c r="BE10" s="171">
        <f t="shared" si="39"/>
        <v>1.4492031037893605</v>
      </c>
      <c r="BF10" s="171">
        <f t="shared" si="40"/>
        <v>46.161464296210646</v>
      </c>
      <c r="BG10" s="171"/>
      <c r="BH10" s="150">
        <f t="shared" si="7"/>
        <v>94.757847470000002</v>
      </c>
      <c r="BI10" s="151">
        <v>107.57</v>
      </c>
      <c r="BJ10" s="169">
        <f t="shared" si="8"/>
        <v>0.80983069513340344</v>
      </c>
      <c r="BK10" s="170">
        <v>272.59898999999996</v>
      </c>
      <c r="BL10" s="171">
        <f t="shared" si="30"/>
        <v>28858.998573018205</v>
      </c>
      <c r="BM10" s="171">
        <f t="shared" si="41"/>
        <v>9.0540875236927292</v>
      </c>
      <c r="BN10" s="171">
        <f t="shared" si="42"/>
        <v>38.556579876307275</v>
      </c>
      <c r="BO10" s="171"/>
      <c r="BP10" s="170"/>
      <c r="BQ10" s="170"/>
      <c r="BR10" s="169">
        <f t="shared" si="9"/>
        <v>0</v>
      </c>
      <c r="BS10" s="170"/>
      <c r="BT10" s="171"/>
      <c r="BU10" s="150">
        <f t="shared" si="10"/>
        <v>94.757847470000002</v>
      </c>
      <c r="BV10" s="151">
        <f t="shared" si="10"/>
        <v>107.57</v>
      </c>
      <c r="BW10" s="169">
        <f t="shared" si="11"/>
        <v>0.80983069513340344</v>
      </c>
      <c r="BX10" s="170">
        <f t="shared" si="43"/>
        <v>272.59898999999996</v>
      </c>
      <c r="BY10" s="171">
        <f t="shared" si="44"/>
        <v>28858.998573018205</v>
      </c>
      <c r="BZ10" s="171">
        <f t="shared" si="45"/>
        <v>9.0540875236927292</v>
      </c>
      <c r="CA10" s="171">
        <f t="shared" si="46"/>
        <v>38.556579876307275</v>
      </c>
      <c r="CB10" s="171"/>
      <c r="CC10" s="150"/>
      <c r="CD10" s="151"/>
      <c r="CE10" s="172">
        <f t="shared" si="47"/>
        <v>0</v>
      </c>
      <c r="CF10" s="170">
        <f t="shared" si="48"/>
        <v>38.556579876307275</v>
      </c>
      <c r="CG10" s="170">
        <f t="shared" si="49"/>
        <v>-1.812159254186442</v>
      </c>
      <c r="CH10" s="171">
        <f>CG10*$C$2</f>
        <v>-2350.2618231245642</v>
      </c>
      <c r="CI10" s="171">
        <f>CH10/C10</f>
        <v>-0.73736017541713128</v>
      </c>
      <c r="CJ10" s="173"/>
      <c r="CK10" s="173">
        <f t="shared" si="12"/>
        <v>770.13493228999994</v>
      </c>
      <c r="CL10" s="188">
        <f t="shared" si="13"/>
        <v>0.94025971646212925</v>
      </c>
      <c r="CM10" s="171">
        <f t="shared" si="14"/>
        <v>63460.889811127417</v>
      </c>
      <c r="CN10" s="171">
        <f t="shared" si="15"/>
        <v>115.7299735076603</v>
      </c>
    </row>
    <row r="11" spans="1:92" s="54" customFormat="1" ht="27.95" customHeight="1" x14ac:dyDescent="0.25">
      <c r="A11" s="153">
        <v>6</v>
      </c>
      <c r="B11" s="154" t="s">
        <v>39</v>
      </c>
      <c r="C11" s="156">
        <v>6444.8</v>
      </c>
      <c r="D11" s="155">
        <f>D12+D13</f>
        <v>6445.2</v>
      </c>
      <c r="E11" s="155">
        <f>E12+E13</f>
        <v>6444.8</v>
      </c>
      <c r="F11" s="155"/>
      <c r="G11" s="155"/>
      <c r="H11" s="157">
        <v>3.671E-2</v>
      </c>
      <c r="I11" s="155">
        <f t="shared" si="0"/>
        <v>236.58860799999999</v>
      </c>
      <c r="J11" s="158">
        <f t="shared" si="1"/>
        <v>47.610667400000004</v>
      </c>
      <c r="K11" s="158"/>
      <c r="L11" s="25">
        <f>L12+L13</f>
        <v>137.03</v>
      </c>
      <c r="M11" s="25">
        <f>M12+M13</f>
        <v>137.03</v>
      </c>
      <c r="N11" s="159">
        <f t="shared" si="34"/>
        <v>0.57919103188603238</v>
      </c>
      <c r="O11" s="159"/>
      <c r="P11" s="160">
        <f t="shared" ref="P11:AH11" si="50">P12+P13</f>
        <v>129121.54105952001</v>
      </c>
      <c r="Q11" s="160">
        <f t="shared" si="50"/>
        <v>40.077184923371568</v>
      </c>
      <c r="R11" s="160">
        <f t="shared" si="50"/>
        <v>55.144149876628433</v>
      </c>
      <c r="S11" s="160"/>
      <c r="T11" s="25">
        <f>T12+T13</f>
        <v>245.75</v>
      </c>
      <c r="U11" s="25">
        <f>U12+U13</f>
        <v>245.75</v>
      </c>
      <c r="V11" s="159">
        <f t="shared" si="2"/>
        <v>1.0387228788293983</v>
      </c>
      <c r="W11" s="159"/>
      <c r="X11" s="160">
        <f t="shared" ref="X11:Z11" si="51">X12+X13</f>
        <v>-11881.775740480009</v>
      </c>
      <c r="Y11" s="160">
        <f t="shared" si="51"/>
        <v>-3.6822361944194979</v>
      </c>
      <c r="Z11" s="160">
        <f t="shared" si="51"/>
        <v>98.903570994419496</v>
      </c>
      <c r="AA11" s="160">
        <f t="shared" si="50"/>
        <v>0</v>
      </c>
      <c r="AB11" s="25">
        <f>AB12+AB13</f>
        <v>284.29000000000002</v>
      </c>
      <c r="AC11" s="25">
        <f>AC12+AC13</f>
        <v>284.29000000000002</v>
      </c>
      <c r="AD11" s="159">
        <f t="shared" si="17"/>
        <v>1.2016216774055326</v>
      </c>
      <c r="AE11" s="159"/>
      <c r="AF11" s="160">
        <f t="shared" si="50"/>
        <v>-61865.843340480031</v>
      </c>
      <c r="AG11" s="160">
        <f t="shared" si="50"/>
        <v>-19.139866422186628</v>
      </c>
      <c r="AH11" s="160">
        <f t="shared" si="50"/>
        <v>114.36120122218662</v>
      </c>
      <c r="AI11" s="160"/>
      <c r="AJ11" s="25">
        <f>AJ12+AJ13</f>
        <v>296.91000000000003</v>
      </c>
      <c r="AK11" s="25">
        <f>AK12+AK13</f>
        <v>296.91000000000003</v>
      </c>
      <c r="AL11" s="159">
        <f t="shared" si="19"/>
        <v>1.2549632144587453</v>
      </c>
      <c r="AM11" s="159"/>
      <c r="AN11" s="160">
        <f t="shared" si="20"/>
        <v>-78233.226140480037</v>
      </c>
      <c r="AO11" s="160">
        <f t="shared" si="21"/>
        <v>-12.138968802830194</v>
      </c>
      <c r="AP11" s="160">
        <f t="shared" si="22"/>
        <v>59.749636202830196</v>
      </c>
      <c r="AQ11" s="160"/>
      <c r="AR11" s="25">
        <f>AR12+AR13</f>
        <v>236.17000000000002</v>
      </c>
      <c r="AS11" s="25"/>
      <c r="AT11" s="159">
        <f t="shared" si="24"/>
        <v>0.99823065022640489</v>
      </c>
      <c r="AU11" s="159"/>
      <c r="AV11" s="160">
        <f t="shared" si="35"/>
        <v>542.90945951997105</v>
      </c>
      <c r="AW11" s="160">
        <f t="shared" si="36"/>
        <v>8.4239923584901164E-2</v>
      </c>
      <c r="AX11" s="160">
        <f t="shared" si="37"/>
        <v>47.526427476415101</v>
      </c>
      <c r="AY11" s="160"/>
      <c r="AZ11" s="25"/>
      <c r="BA11" s="26"/>
      <c r="BB11" s="159"/>
      <c r="BC11" s="159"/>
      <c r="BD11" s="160"/>
      <c r="BE11" s="160">
        <f t="shared" si="39"/>
        <v>0</v>
      </c>
      <c r="BF11" s="160">
        <f t="shared" si="40"/>
        <v>0</v>
      </c>
      <c r="BG11" s="160"/>
      <c r="BH11" s="28"/>
      <c r="BI11" s="28"/>
      <c r="BJ11" s="159"/>
      <c r="BK11" s="159"/>
      <c r="BL11" s="160"/>
      <c r="BM11" s="160"/>
      <c r="BN11" s="160"/>
      <c r="BO11" s="160"/>
      <c r="BP11" s="161"/>
      <c r="BQ11" s="161"/>
      <c r="BR11" s="159">
        <f t="shared" si="9"/>
        <v>0</v>
      </c>
      <c r="BS11" s="159"/>
      <c r="BT11" s="160"/>
      <c r="BU11" s="28">
        <f t="shared" si="10"/>
        <v>0</v>
      </c>
      <c r="BV11" s="28">
        <f t="shared" si="10"/>
        <v>0</v>
      </c>
      <c r="BW11" s="159">
        <f t="shared" si="11"/>
        <v>0</v>
      </c>
      <c r="BX11" s="159"/>
      <c r="BY11" s="160">
        <f t="shared" si="44"/>
        <v>306841.22925952001</v>
      </c>
      <c r="BZ11" s="160">
        <f t="shared" si="45"/>
        <v>47.610667400000004</v>
      </c>
      <c r="CA11" s="160">
        <f t="shared" si="46"/>
        <v>0</v>
      </c>
      <c r="CB11" s="160"/>
      <c r="CC11" s="28"/>
      <c r="CD11" s="28"/>
      <c r="CE11" s="174"/>
      <c r="CF11" s="159"/>
      <c r="CG11" s="160"/>
      <c r="CH11" s="160"/>
      <c r="CI11" s="160"/>
      <c r="CJ11" s="162"/>
      <c r="CK11" s="162">
        <f t="shared" si="12"/>
        <v>1200.1500000000001</v>
      </c>
      <c r="CL11" s="179">
        <f t="shared" si="13"/>
        <v>1.0145458905612226</v>
      </c>
      <c r="CM11" s="189">
        <f t="shared" si="14"/>
        <v>-22316.394702400095</v>
      </c>
      <c r="CN11" s="189">
        <f t="shared" si="15"/>
        <v>162.93031049298756</v>
      </c>
    </row>
    <row r="12" spans="1:92" s="54" customFormat="1" ht="27.95" customHeight="1" x14ac:dyDescent="0.25">
      <c r="A12" s="153"/>
      <c r="B12" s="154" t="s">
        <v>10</v>
      </c>
      <c r="C12" s="156">
        <v>3202.4</v>
      </c>
      <c r="D12" s="155">
        <v>3222.6</v>
      </c>
      <c r="E12" s="155">
        <f t="shared" ref="E12:E18" si="52">F12+G12</f>
        <v>3202.4</v>
      </c>
      <c r="F12" s="155">
        <v>3202.4</v>
      </c>
      <c r="G12" s="155"/>
      <c r="H12" s="157">
        <v>3.671E-2</v>
      </c>
      <c r="I12" s="155">
        <f t="shared" si="0"/>
        <v>117.560104</v>
      </c>
      <c r="J12" s="158">
        <f t="shared" si="1"/>
        <v>47.610667400000004</v>
      </c>
      <c r="K12" s="158"/>
      <c r="L12" s="25">
        <f t="shared" ref="L12:L23" si="53">M12</f>
        <v>66.650000000000006</v>
      </c>
      <c r="M12" s="25">
        <v>66.650000000000006</v>
      </c>
      <c r="N12" s="159">
        <f t="shared" si="34"/>
        <v>0.56694403740915378</v>
      </c>
      <c r="O12" s="159"/>
      <c r="P12" s="160">
        <f>(($I12-L12)*$C$2)</f>
        <v>66027.350281759995</v>
      </c>
      <c r="Q12" s="160">
        <f>P12/$C12</f>
        <v>20.618083400499621</v>
      </c>
      <c r="R12" s="160">
        <f>L12/$C12*$C$2</f>
        <v>26.992583999500376</v>
      </c>
      <c r="S12" s="160"/>
      <c r="T12" s="25">
        <f t="shared" ref="T12:T23" si="54">U12</f>
        <v>121.11</v>
      </c>
      <c r="U12" s="25">
        <v>121.11</v>
      </c>
      <c r="V12" s="159">
        <f t="shared" si="2"/>
        <v>1.0301964346680061</v>
      </c>
      <c r="W12" s="159"/>
      <c r="X12" s="160">
        <f>(($I12-T12)*$C$2)</f>
        <v>-4604.0021182400051</v>
      </c>
      <c r="Y12" s="160">
        <f>X12/$C12</f>
        <v>-1.4376724076442684</v>
      </c>
      <c r="Z12" s="160">
        <f>T12/$C12*$C$2</f>
        <v>49.048339807644268</v>
      </c>
      <c r="AA12" s="160"/>
      <c r="AB12" s="25">
        <f t="shared" ref="AB12:AB23" si="55">AC12</f>
        <v>129.49</v>
      </c>
      <c r="AC12" s="25">
        <v>129.49</v>
      </c>
      <c r="AD12" s="159">
        <f t="shared" si="17"/>
        <v>1.1014791208418804</v>
      </c>
      <c r="AE12" s="159"/>
      <c r="AF12" s="160">
        <f>(($I12-AB12)*$C$2)</f>
        <v>-15472.359318240018</v>
      </c>
      <c r="AG12" s="160">
        <f>AF12/$C12</f>
        <v>-4.83148867044717</v>
      </c>
      <c r="AH12" s="160">
        <f>AB12/$C12*$C$2</f>
        <v>52.442156070447169</v>
      </c>
      <c r="AI12" s="160"/>
      <c r="AJ12" s="25">
        <f t="shared" ref="AJ12:AJ23" si="56">AK12</f>
        <v>130.86000000000001</v>
      </c>
      <c r="AK12" s="25">
        <v>130.86000000000001</v>
      </c>
      <c r="AL12" s="159">
        <f t="shared" si="19"/>
        <v>1.1131327342139814</v>
      </c>
      <c r="AM12" s="159"/>
      <c r="AN12" s="160">
        <f t="shared" si="20"/>
        <v>-17249.167118240024</v>
      </c>
      <c r="AO12" s="160">
        <f t="shared" si="21"/>
        <v>-5.3863249807144715</v>
      </c>
      <c r="AP12" s="160">
        <f t="shared" si="22"/>
        <v>52.996992380714467</v>
      </c>
      <c r="AQ12" s="160"/>
      <c r="AR12" s="25">
        <f t="shared" ref="AR12:AR23" si="57">AS12</f>
        <v>87.96</v>
      </c>
      <c r="AS12" s="25">
        <v>87.96</v>
      </c>
      <c r="AT12" s="159">
        <f>AR12/$I12</f>
        <v>0.74821301621169034</v>
      </c>
      <c r="AU12" s="159"/>
      <c r="AV12" s="160">
        <f t="shared" si="35"/>
        <v>38389.558881760007</v>
      </c>
      <c r="AW12" s="160">
        <f t="shared" si="36"/>
        <v>11.987746340794406</v>
      </c>
      <c r="AX12" s="160">
        <f t="shared" si="37"/>
        <v>35.622921059205595</v>
      </c>
      <c r="AY12" s="162"/>
      <c r="AZ12" s="25" t="str">
        <f t="shared" ref="AZ12:AZ23" si="58">BA12</f>
        <v>!!!!</v>
      </c>
      <c r="BA12" s="25" t="s">
        <v>176</v>
      </c>
      <c r="BB12" s="159"/>
      <c r="BC12" s="159"/>
      <c r="BD12" s="160"/>
      <c r="BE12" s="160"/>
      <c r="BF12" s="160"/>
      <c r="BG12" s="160"/>
      <c r="BH12" s="25" t="str">
        <f t="shared" ref="BH12:BH23" si="59">BI12</f>
        <v>!!!!</v>
      </c>
      <c r="BI12" s="25" t="s">
        <v>176</v>
      </c>
      <c r="BJ12" s="159"/>
      <c r="BK12" s="159"/>
      <c r="BL12" s="160" t="e">
        <f t="shared" si="30"/>
        <v>#VALUE!</v>
      </c>
      <c r="BM12" s="160" t="e">
        <f t="shared" si="41"/>
        <v>#VALUE!</v>
      </c>
      <c r="BN12" s="160" t="e">
        <f t="shared" si="42"/>
        <v>#VALUE!</v>
      </c>
      <c r="BO12" s="160"/>
      <c r="BP12" s="161"/>
      <c r="BQ12" s="161"/>
      <c r="BR12" s="159">
        <f>BP12/$I12</f>
        <v>0</v>
      </c>
      <c r="BS12" s="159"/>
      <c r="BT12" s="160"/>
      <c r="BU12" s="28" t="e">
        <f t="shared" si="10"/>
        <v>#VALUE!</v>
      </c>
      <c r="BV12" s="28" t="e">
        <f t="shared" si="10"/>
        <v>#VALUE!</v>
      </c>
      <c r="BW12" s="159" t="e">
        <f>BU12/$I12</f>
        <v>#VALUE!</v>
      </c>
      <c r="BX12" s="159"/>
      <c r="BY12" s="160" t="e">
        <f t="shared" si="44"/>
        <v>#VALUE!</v>
      </c>
      <c r="BZ12" s="160" t="e">
        <f t="shared" si="45"/>
        <v>#VALUE!</v>
      </c>
      <c r="CA12" s="160" t="e">
        <f t="shared" si="46"/>
        <v>#VALUE!</v>
      </c>
      <c r="CB12" s="160"/>
      <c r="CC12" s="28"/>
      <c r="CD12" s="28"/>
      <c r="CE12" s="174"/>
      <c r="CF12" s="159"/>
      <c r="CG12" s="160"/>
      <c r="CH12" s="160"/>
      <c r="CI12" s="160"/>
      <c r="CJ12" s="162"/>
      <c r="CK12" s="162"/>
      <c r="CL12" s="179">
        <f t="shared" si="13"/>
        <v>0.91199306866894236</v>
      </c>
      <c r="CM12" s="189" t="e">
        <f t="shared" si="14"/>
        <v>#VALUE!</v>
      </c>
      <c r="CN12" s="189" t="e">
        <f t="shared" si="15"/>
        <v>#VALUE!</v>
      </c>
    </row>
    <row r="13" spans="1:92" s="54" customFormat="1" ht="27.95" customHeight="1" x14ac:dyDescent="0.25">
      <c r="A13" s="153"/>
      <c r="B13" s="154" t="s">
        <v>11</v>
      </c>
      <c r="C13" s="156">
        <v>3242.4</v>
      </c>
      <c r="D13" s="155">
        <v>3222.6</v>
      </c>
      <c r="E13" s="155">
        <f t="shared" si="52"/>
        <v>3242.4</v>
      </c>
      <c r="F13" s="155">
        <v>3242.4</v>
      </c>
      <c r="G13" s="155"/>
      <c r="H13" s="157">
        <v>3.671E-2</v>
      </c>
      <c r="I13" s="155">
        <f t="shared" si="0"/>
        <v>119.028504</v>
      </c>
      <c r="J13" s="158">
        <f t="shared" si="1"/>
        <v>47.610667400000004</v>
      </c>
      <c r="K13" s="158"/>
      <c r="L13" s="25">
        <f t="shared" si="53"/>
        <v>70.38</v>
      </c>
      <c r="M13" s="25">
        <v>70.38</v>
      </c>
      <c r="N13" s="159">
        <f t="shared" si="34"/>
        <v>0.59128694081545374</v>
      </c>
      <c r="O13" s="159"/>
      <c r="P13" s="160">
        <f>(($I13-L13)*$C$2)</f>
        <v>63094.190777760006</v>
      </c>
      <c r="Q13" s="160">
        <f>P13/$C13</f>
        <v>19.459101522871947</v>
      </c>
      <c r="R13" s="160">
        <f>L13/$C13*$C$2</f>
        <v>28.151565877128053</v>
      </c>
      <c r="S13" s="160"/>
      <c r="T13" s="25">
        <f t="shared" si="54"/>
        <v>124.64</v>
      </c>
      <c r="U13" s="25">
        <v>124.64</v>
      </c>
      <c r="V13" s="159">
        <f t="shared" si="2"/>
        <v>1.0471441361642251</v>
      </c>
      <c r="W13" s="159"/>
      <c r="X13" s="160">
        <f>(($I13-T13)*$C$2)</f>
        <v>-7277.7736222400035</v>
      </c>
      <c r="Y13" s="160">
        <f>X13/$C13</f>
        <v>-2.2445637867752293</v>
      </c>
      <c r="Z13" s="160">
        <f>T13/$C13*$C$2</f>
        <v>49.855231186775228</v>
      </c>
      <c r="AA13" s="160"/>
      <c r="AB13" s="25">
        <f t="shared" si="55"/>
        <v>154.80000000000001</v>
      </c>
      <c r="AC13" s="25">
        <v>154.80000000000001</v>
      </c>
      <c r="AD13" s="159">
        <f t="shared" si="17"/>
        <v>1.3005288212309214</v>
      </c>
      <c r="AE13" s="159"/>
      <c r="AF13" s="160">
        <f>(($I13-AB13)*$C$2)</f>
        <v>-46393.484022240016</v>
      </c>
      <c r="AG13" s="160">
        <f>AF13/$C13</f>
        <v>-14.308377751739457</v>
      </c>
      <c r="AH13" s="160">
        <f>AB13/$C13*$C$2</f>
        <v>61.919045151739461</v>
      </c>
      <c r="AI13" s="160"/>
      <c r="AJ13" s="25">
        <f t="shared" si="56"/>
        <v>166.05</v>
      </c>
      <c r="AK13" s="25">
        <v>166.05</v>
      </c>
      <c r="AL13" s="159">
        <f t="shared" si="19"/>
        <v>1.3950439971924709</v>
      </c>
      <c r="AM13" s="159"/>
      <c r="AN13" s="160">
        <f t="shared" si="20"/>
        <v>-60984.059022240021</v>
      </c>
      <c r="AO13" s="160">
        <f t="shared" si="21"/>
        <v>-18.808308358697268</v>
      </c>
      <c r="AP13" s="160">
        <f t="shared" si="22"/>
        <v>66.418975758697258</v>
      </c>
      <c r="AQ13" s="160"/>
      <c r="AR13" s="25">
        <f t="shared" si="57"/>
        <v>148.21</v>
      </c>
      <c r="AS13" s="25">
        <v>148.21</v>
      </c>
      <c r="AT13" s="159">
        <f>AR13/$I13</f>
        <v>1.2451639314898892</v>
      </c>
      <c r="AU13" s="159"/>
      <c r="AV13" s="160">
        <f t="shared" si="35"/>
        <v>-37846.649422240014</v>
      </c>
      <c r="AW13" s="160">
        <f t="shared" si="36"/>
        <v>-11.672418400641504</v>
      </c>
      <c r="AX13" s="160">
        <f t="shared" si="37"/>
        <v>59.283085800641508</v>
      </c>
      <c r="AY13" s="160"/>
      <c r="AZ13" s="25">
        <f t="shared" si="58"/>
        <v>118.75</v>
      </c>
      <c r="BA13" s="25">
        <v>118.75</v>
      </c>
      <c r="BB13" s="159">
        <f>AZ13/$I13</f>
        <v>0.99766019070524492</v>
      </c>
      <c r="BC13" s="159"/>
      <c r="BD13" s="160">
        <f t="shared" si="38"/>
        <v>361.20297775999751</v>
      </c>
      <c r="BE13" s="160">
        <f t="shared" si="39"/>
        <v>0.11139988211201501</v>
      </c>
      <c r="BF13" s="160">
        <f t="shared" si="40"/>
        <v>47.499267517887986</v>
      </c>
      <c r="BG13" s="160"/>
      <c r="BH13" s="28">
        <f t="shared" si="59"/>
        <v>107.71</v>
      </c>
      <c r="BI13" s="28">
        <v>107.71</v>
      </c>
      <c r="BJ13" s="159">
        <f>BH13/$I13</f>
        <v>0.90490929802831088</v>
      </c>
      <c r="BK13" s="159"/>
      <c r="BL13" s="160">
        <f t="shared" si="30"/>
        <v>14679.420577760005</v>
      </c>
      <c r="BM13" s="160">
        <f t="shared" si="41"/>
        <v>4.5273317844066137</v>
      </c>
      <c r="BN13" s="160">
        <f t="shared" si="42"/>
        <v>43.083335615593384</v>
      </c>
      <c r="BO13" s="160"/>
      <c r="BP13" s="161"/>
      <c r="BQ13" s="161"/>
      <c r="BR13" s="159">
        <f>BP13/$I13</f>
        <v>0</v>
      </c>
      <c r="BS13" s="159"/>
      <c r="BT13" s="160"/>
      <c r="BU13" s="28">
        <f t="shared" si="10"/>
        <v>107.71</v>
      </c>
      <c r="BV13" s="28">
        <f t="shared" si="10"/>
        <v>107.71</v>
      </c>
      <c r="BW13" s="159">
        <f>BU13/$I13</f>
        <v>0.90490929802831088</v>
      </c>
      <c r="BX13" s="159"/>
      <c r="BY13" s="160">
        <f t="shared" si="44"/>
        <v>14679.420577760005</v>
      </c>
      <c r="BZ13" s="160">
        <f t="shared" si="45"/>
        <v>4.5273317844066137</v>
      </c>
      <c r="CA13" s="160">
        <f t="shared" si="46"/>
        <v>43.083335615593384</v>
      </c>
      <c r="CB13" s="160"/>
      <c r="CC13" s="28"/>
      <c r="CD13" s="28"/>
      <c r="CE13" s="174"/>
      <c r="CF13" s="159"/>
      <c r="CG13" s="160"/>
      <c r="CH13" s="160"/>
      <c r="CI13" s="160"/>
      <c r="CJ13" s="162"/>
      <c r="CK13" s="162">
        <f t="shared" si="12"/>
        <v>890.54000000000008</v>
      </c>
      <c r="CL13" s="179">
        <f t="shared" si="13"/>
        <v>1.0688196165180737</v>
      </c>
      <c r="CM13" s="189">
        <f t="shared" si="14"/>
        <v>-74367.151755680054</v>
      </c>
      <c r="CN13" s="189">
        <f t="shared" si="15"/>
        <v>95.871529573402398</v>
      </c>
    </row>
    <row r="14" spans="1:92" s="54" customFormat="1" ht="27.95" customHeight="1" x14ac:dyDescent="0.25">
      <c r="A14" s="153">
        <v>7</v>
      </c>
      <c r="B14" s="154" t="s">
        <v>37</v>
      </c>
      <c r="C14" s="156">
        <v>3208.7</v>
      </c>
      <c r="D14" s="155">
        <v>3538.3</v>
      </c>
      <c r="E14" s="155">
        <f t="shared" si="52"/>
        <v>3208.7</v>
      </c>
      <c r="F14" s="155">
        <v>3208.7</v>
      </c>
      <c r="G14" s="155"/>
      <c r="H14" s="157">
        <v>3.671E-2</v>
      </c>
      <c r="I14" s="155">
        <f t="shared" si="0"/>
        <v>117.791377</v>
      </c>
      <c r="J14" s="158">
        <f t="shared" si="1"/>
        <v>47.610667400000004</v>
      </c>
      <c r="K14" s="158"/>
      <c r="L14" s="25">
        <f t="shared" si="53"/>
        <v>65.36</v>
      </c>
      <c r="M14" s="25">
        <v>65.36</v>
      </c>
      <c r="N14" s="159">
        <f t="shared" si="34"/>
        <v>0.55487932703257214</v>
      </c>
      <c r="O14" s="159"/>
      <c r="P14" s="160">
        <f>(($I14-L14)*$C$2)</f>
        <v>68000.35008638</v>
      </c>
      <c r="Q14" s="160">
        <f>P14/$C14</f>
        <v>21.192492313516379</v>
      </c>
      <c r="R14" s="160">
        <f>L14/$C14*$C$2</f>
        <v>26.418175086483622</v>
      </c>
      <c r="S14" s="160"/>
      <c r="T14" s="25">
        <f t="shared" si="54"/>
        <v>119.06</v>
      </c>
      <c r="U14" s="25">
        <v>119.06</v>
      </c>
      <c r="V14" s="159">
        <f t="shared" si="2"/>
        <v>1.0107700837897498</v>
      </c>
      <c r="W14" s="159"/>
      <c r="X14" s="160">
        <f>(($I14-T14)*$C$2)</f>
        <v>-1645.3279136200067</v>
      </c>
      <c r="Y14" s="160">
        <f>X14/$C14</f>
        <v>-0.51277087718390835</v>
      </c>
      <c r="Z14" s="160">
        <f>T14/$C14*$C$2</f>
        <v>48.123438277183908</v>
      </c>
      <c r="AA14" s="160"/>
      <c r="AB14" s="25">
        <f t="shared" si="55"/>
        <v>134.86000000000001</v>
      </c>
      <c r="AC14" s="25">
        <v>134.86000000000001</v>
      </c>
      <c r="AD14" s="159">
        <f t="shared" si="17"/>
        <v>1.1449055392229603</v>
      </c>
      <c r="AE14" s="159"/>
      <c r="AF14" s="160">
        <f>(($I14-AB14)*$C$2)</f>
        <v>-22136.979913620024</v>
      </c>
      <c r="AG14" s="160">
        <f>AF14/$C14</f>
        <v>-6.8990494323620233</v>
      </c>
      <c r="AH14" s="160">
        <f>AB14/$C14*$C$2</f>
        <v>54.509716832362024</v>
      </c>
      <c r="AI14" s="160"/>
      <c r="AJ14" s="25">
        <f t="shared" si="56"/>
        <v>147.43</v>
      </c>
      <c r="AK14" s="25">
        <v>147.43</v>
      </c>
      <c r="AL14" s="159">
        <f t="shared" si="19"/>
        <v>1.2516196325644449</v>
      </c>
      <c r="AM14" s="159"/>
      <c r="AN14" s="160">
        <f t="shared" si="20"/>
        <v>-38439.515713620014</v>
      </c>
      <c r="AO14" s="160">
        <f t="shared" si="21"/>
        <v>-11.979778637335999</v>
      </c>
      <c r="AP14" s="160">
        <f t="shared" si="22"/>
        <v>59.590446037336008</v>
      </c>
      <c r="AQ14" s="160"/>
      <c r="AR14" s="25">
        <f t="shared" si="57"/>
        <v>140.13</v>
      </c>
      <c r="AS14" s="25">
        <v>140.13</v>
      </c>
      <c r="AT14" s="159">
        <f>AR14/$I14</f>
        <v>1.1896456563199869</v>
      </c>
      <c r="AU14" s="159"/>
      <c r="AV14" s="160">
        <f t="shared" si="35"/>
        <v>-28971.853713619999</v>
      </c>
      <c r="AW14" s="160">
        <f t="shared" si="36"/>
        <v>-9.0291562669056002</v>
      </c>
      <c r="AX14" s="160">
        <f t="shared" si="37"/>
        <v>56.639823666905606</v>
      </c>
      <c r="AY14" s="160"/>
      <c r="AZ14" s="25">
        <f t="shared" si="58"/>
        <v>106.88</v>
      </c>
      <c r="BA14" s="26">
        <v>106.88</v>
      </c>
      <c r="BB14" s="159">
        <f>AZ14/$I14</f>
        <v>0.9073669289051608</v>
      </c>
      <c r="BC14" s="159"/>
      <c r="BD14" s="160">
        <f t="shared" si="38"/>
        <v>14151.401286380004</v>
      </c>
      <c r="BE14" s="160">
        <f t="shared" si="39"/>
        <v>4.4103223381369414</v>
      </c>
      <c r="BF14" s="160">
        <f t="shared" si="40"/>
        <v>43.200345061863061</v>
      </c>
      <c r="BG14" s="160"/>
      <c r="BH14" s="28">
        <f t="shared" si="59"/>
        <v>88.1</v>
      </c>
      <c r="BI14" s="28">
        <v>88.1</v>
      </c>
      <c r="BJ14" s="159">
        <f>BH14/$I14</f>
        <v>0.74793250782695231</v>
      </c>
      <c r="BK14" s="159"/>
      <c r="BL14" s="160">
        <f t="shared" si="30"/>
        <v>38507.934486380007</v>
      </c>
      <c r="BM14" s="160">
        <f t="shared" si="41"/>
        <v>12.001101532203077</v>
      </c>
      <c r="BN14" s="160">
        <f t="shared" si="42"/>
        <v>35.609565867796931</v>
      </c>
      <c r="BO14" s="160"/>
      <c r="BP14" s="161"/>
      <c r="BQ14" s="161"/>
      <c r="BR14" s="159">
        <f>BP14/$I14</f>
        <v>0</v>
      </c>
      <c r="BS14" s="159"/>
      <c r="BT14" s="160"/>
      <c r="BU14" s="28">
        <f t="shared" si="10"/>
        <v>88.1</v>
      </c>
      <c r="BV14" s="28">
        <f t="shared" si="10"/>
        <v>88.1</v>
      </c>
      <c r="BW14" s="159">
        <f>BU14/$I14</f>
        <v>0.74793250782695231</v>
      </c>
      <c r="BX14" s="159"/>
      <c r="BY14" s="160">
        <f t="shared" si="44"/>
        <v>38507.934486380007</v>
      </c>
      <c r="BZ14" s="160">
        <f t="shared" si="45"/>
        <v>12.001101532203077</v>
      </c>
      <c r="CA14" s="160">
        <f t="shared" si="46"/>
        <v>35.609565867796931</v>
      </c>
      <c r="CB14" s="160"/>
      <c r="CC14" s="28"/>
      <c r="CD14" s="28"/>
      <c r="CE14" s="174"/>
      <c r="CF14" s="159"/>
      <c r="CG14" s="160"/>
      <c r="CH14" s="160"/>
      <c r="CI14" s="160"/>
      <c r="CJ14" s="162"/>
      <c r="CK14" s="162">
        <f t="shared" si="12"/>
        <v>801.82</v>
      </c>
      <c r="CL14" s="179">
        <f t="shared" si="13"/>
        <v>0.97244566795168963</v>
      </c>
      <c r="CM14" s="189">
        <f t="shared" si="14"/>
        <v>29466.008604659975</v>
      </c>
      <c r="CN14" s="189">
        <f t="shared" si="15"/>
        <v>107.84600954651415</v>
      </c>
    </row>
    <row r="15" spans="1:92" s="54" customFormat="1" ht="27.95" customHeight="1" x14ac:dyDescent="0.25">
      <c r="A15" s="153">
        <v>8</v>
      </c>
      <c r="B15" s="154" t="s">
        <v>12</v>
      </c>
      <c r="C15" s="156">
        <v>4377.2</v>
      </c>
      <c r="D15" s="155">
        <v>4377.2</v>
      </c>
      <c r="E15" s="155">
        <f t="shared" si="52"/>
        <v>4377.2</v>
      </c>
      <c r="F15" s="155">
        <v>4270.3999999999996</v>
      </c>
      <c r="G15" s="155">
        <v>106.8</v>
      </c>
      <c r="H15" s="157">
        <v>3.671E-2</v>
      </c>
      <c r="I15" s="155">
        <f t="shared" si="0"/>
        <v>160.68701199999998</v>
      </c>
      <c r="J15" s="158">
        <f t="shared" si="1"/>
        <v>47.610667400000004</v>
      </c>
      <c r="K15" s="158"/>
      <c r="L15" s="25">
        <f t="shared" si="53"/>
        <v>73.19</v>
      </c>
      <c r="M15" s="25">
        <v>73.19</v>
      </c>
      <c r="N15" s="159">
        <f t="shared" si="34"/>
        <v>0.45548174111296563</v>
      </c>
      <c r="O15" s="159"/>
      <c r="P15" s="160">
        <f>(($I15-L15)*$C$2)</f>
        <v>113478.37474327999</v>
      </c>
      <c r="Q15" s="160">
        <f>P15/$C15</f>
        <v>25.924877717097687</v>
      </c>
      <c r="R15" s="160">
        <f>L15/$C15*$C$2</f>
        <v>21.685789682902314</v>
      </c>
      <c r="S15" s="160"/>
      <c r="T15" s="25">
        <f t="shared" si="54"/>
        <v>124.08</v>
      </c>
      <c r="U15" s="25">
        <v>124.08</v>
      </c>
      <c r="V15" s="159">
        <f t="shared" si="2"/>
        <v>0.77218437542419427</v>
      </c>
      <c r="W15" s="159"/>
      <c r="X15" s="160">
        <f>(($I15-T15)*$C$2)</f>
        <v>47477.098143279982</v>
      </c>
      <c r="Y15" s="160">
        <f>X15/$C15</f>
        <v>10.846453930201951</v>
      </c>
      <c r="Z15" s="160">
        <f>T15/$C15*$C$2</f>
        <v>36.764213469798051</v>
      </c>
      <c r="AA15" s="160"/>
      <c r="AB15" s="25">
        <f t="shared" si="55"/>
        <v>134.56</v>
      </c>
      <c r="AC15" s="25">
        <v>134.56</v>
      </c>
      <c r="AD15" s="159">
        <f t="shared" si="17"/>
        <v>0.83740433234267886</v>
      </c>
      <c r="AE15" s="159"/>
      <c r="AF15" s="160">
        <f>(($I15-AB15)*$C$2)</f>
        <v>33885.166943279975</v>
      </c>
      <c r="AG15" s="160">
        <f>AF15/$C15</f>
        <v>7.7412882535136562</v>
      </c>
      <c r="AH15" s="160">
        <f>AB15/$C15*$C$2</f>
        <v>39.869379146486338</v>
      </c>
      <c r="AI15" s="160"/>
      <c r="AJ15" s="25">
        <f t="shared" si="56"/>
        <v>141.93</v>
      </c>
      <c r="AK15" s="25">
        <v>141.93</v>
      </c>
      <c r="AL15" s="159">
        <f t="shared" si="19"/>
        <v>0.88326989364890318</v>
      </c>
      <c r="AM15" s="159"/>
      <c r="AN15" s="160">
        <f t="shared" si="20"/>
        <v>24326.71914327997</v>
      </c>
      <c r="AO15" s="160">
        <f t="shared" si="21"/>
        <v>5.5575982690487002</v>
      </c>
      <c r="AP15" s="160">
        <f t="shared" si="22"/>
        <v>42.053069130951293</v>
      </c>
      <c r="AQ15" s="160"/>
      <c r="AR15" s="25">
        <f t="shared" si="57"/>
        <v>140.12</v>
      </c>
      <c r="AS15" s="25">
        <v>140.12</v>
      </c>
      <c r="AT15" s="159">
        <f>AR15/$I15</f>
        <v>0.87200575986813433</v>
      </c>
      <c r="AU15" s="159"/>
      <c r="AV15" s="160">
        <f t="shared" si="35"/>
        <v>26674.18054327997</v>
      </c>
      <c r="AW15" s="160">
        <f t="shared" si="36"/>
        <v>6.0938911960339874</v>
      </c>
      <c r="AX15" s="160">
        <f t="shared" si="37"/>
        <v>41.516776203966018</v>
      </c>
      <c r="AY15" s="160"/>
      <c r="AZ15" s="25">
        <f t="shared" si="58"/>
        <v>116.44</v>
      </c>
      <c r="BA15" s="28">
        <v>116.44</v>
      </c>
      <c r="BB15" s="159">
        <f>AZ15/$I15</f>
        <v>0.72463852896835257</v>
      </c>
      <c r="BC15" s="159"/>
      <c r="BD15" s="160">
        <f t="shared" si="38"/>
        <v>57385.71974327998</v>
      </c>
      <c r="BE15" s="160">
        <f t="shared" si="39"/>
        <v>13.110143412062502</v>
      </c>
      <c r="BF15" s="160">
        <f t="shared" si="40"/>
        <v>34.500523987937498</v>
      </c>
      <c r="BG15" s="160"/>
      <c r="BH15" s="28">
        <f t="shared" si="59"/>
        <v>103.92</v>
      </c>
      <c r="BI15" s="28">
        <v>103.92</v>
      </c>
      <c r="BJ15" s="159">
        <f>BH15/$I15</f>
        <v>0.64672308425275848</v>
      </c>
      <c r="BK15" s="159"/>
      <c r="BL15" s="160">
        <f t="shared" si="30"/>
        <v>73623.408543279977</v>
      </c>
      <c r="BM15" s="160">
        <f t="shared" si="41"/>
        <v>16.819749735739737</v>
      </c>
      <c r="BN15" s="160">
        <f t="shared" si="42"/>
        <v>30.79091766426026</v>
      </c>
      <c r="BO15" s="160"/>
      <c r="BP15" s="161"/>
      <c r="BQ15" s="161"/>
      <c r="BR15" s="159">
        <f>BP15/$I15</f>
        <v>0</v>
      </c>
      <c r="BS15" s="159"/>
      <c r="BT15" s="160"/>
      <c r="BU15" s="28">
        <f t="shared" si="10"/>
        <v>103.92</v>
      </c>
      <c r="BV15" s="28">
        <f t="shared" si="10"/>
        <v>103.92</v>
      </c>
      <c r="BW15" s="159">
        <f>BU15/$I15</f>
        <v>0.64672308425275848</v>
      </c>
      <c r="BX15" s="159"/>
      <c r="BY15" s="160">
        <f t="shared" si="44"/>
        <v>73623.408543279977</v>
      </c>
      <c r="BZ15" s="160">
        <f t="shared" si="45"/>
        <v>16.819749735739737</v>
      </c>
      <c r="CA15" s="160">
        <f t="shared" si="46"/>
        <v>30.79091766426026</v>
      </c>
      <c r="CB15" s="160"/>
      <c r="CC15" s="28"/>
      <c r="CD15" s="28"/>
      <c r="CE15" s="174"/>
      <c r="CF15" s="159"/>
      <c r="CG15" s="160"/>
      <c r="CH15" s="160"/>
      <c r="CI15" s="160"/>
      <c r="CJ15" s="162"/>
      <c r="CK15" s="162">
        <f t="shared" si="12"/>
        <v>834.2399999999999</v>
      </c>
      <c r="CL15" s="179">
        <f t="shared" si="13"/>
        <v>0.74167253080256956</v>
      </c>
      <c r="CM15" s="189">
        <f t="shared" si="14"/>
        <v>376850.66780295986</v>
      </c>
      <c r="CN15" s="189">
        <f t="shared" si="15"/>
        <v>147.66871966471714</v>
      </c>
    </row>
    <row r="16" spans="1:92" s="54" customFormat="1" ht="27.95" customHeight="1" x14ac:dyDescent="0.25">
      <c r="A16" s="153">
        <v>9</v>
      </c>
      <c r="B16" s="175" t="s">
        <v>13</v>
      </c>
      <c r="C16" s="156">
        <v>2722.65</v>
      </c>
      <c r="D16" s="155">
        <v>2768.87</v>
      </c>
      <c r="E16" s="155">
        <f t="shared" si="52"/>
        <v>2722.65</v>
      </c>
      <c r="F16" s="155">
        <v>2722.65</v>
      </c>
      <c r="G16" s="155"/>
      <c r="H16" s="157">
        <v>3.671E-2</v>
      </c>
      <c r="I16" s="155">
        <f t="shared" si="0"/>
        <v>99.9484815</v>
      </c>
      <c r="J16" s="158">
        <f t="shared" si="1"/>
        <v>47.610667400000004</v>
      </c>
      <c r="K16" s="158"/>
      <c r="L16" s="25">
        <f t="shared" si="53"/>
        <v>34.89</v>
      </c>
      <c r="M16" s="25">
        <v>34.89</v>
      </c>
      <c r="N16" s="159">
        <f t="shared" si="34"/>
        <v>0.34907984069772985</v>
      </c>
      <c r="O16" s="159"/>
      <c r="P16" s="160">
        <f>(($I16-L16)*$C$2)</f>
        <v>84376.94699661</v>
      </c>
      <c r="Q16" s="160">
        <f>P16/$C16</f>
        <v>30.990743208495399</v>
      </c>
      <c r="R16" s="160">
        <f>L16/$C16*$C$2</f>
        <v>16.619924191504598</v>
      </c>
      <c r="S16" s="160"/>
      <c r="T16" s="25">
        <f t="shared" si="54"/>
        <v>89.85</v>
      </c>
      <c r="U16" s="25">
        <v>89.85</v>
      </c>
      <c r="V16" s="159">
        <f t="shared" si="2"/>
        <v>0.89896313232132485</v>
      </c>
      <c r="W16" s="159"/>
      <c r="X16" s="160">
        <f>(($I16-T16)*$C$2)</f>
        <v>13097.124596610007</v>
      </c>
      <c r="Y16" s="160">
        <f>X16/$C16</f>
        <v>4.8104327021872093</v>
      </c>
      <c r="Z16" s="160">
        <f>T16/$C16*$C$2</f>
        <v>42.80023469781279</v>
      </c>
      <c r="AA16" s="160"/>
      <c r="AB16" s="25">
        <f t="shared" si="55"/>
        <v>93.07</v>
      </c>
      <c r="AC16" s="25">
        <v>93.07</v>
      </c>
      <c r="AD16" s="159">
        <f t="shared" si="17"/>
        <v>0.9311797298291119</v>
      </c>
      <c r="AE16" s="159"/>
      <c r="AF16" s="160">
        <f>(($I16-AB16)*$C$2)</f>
        <v>8920.9777966100082</v>
      </c>
      <c r="AG16" s="160">
        <f>AF16/$C16</f>
        <v>3.2765789934842919</v>
      </c>
      <c r="AH16" s="160">
        <f>AB16/$C16*$C$2</f>
        <v>44.334088406515711</v>
      </c>
      <c r="AI16" s="160"/>
      <c r="AJ16" s="25">
        <f t="shared" si="56"/>
        <v>96.48</v>
      </c>
      <c r="AK16" s="26">
        <v>96.48</v>
      </c>
      <c r="AL16" s="159">
        <f t="shared" si="19"/>
        <v>0.96529730669294866</v>
      </c>
      <c r="AM16" s="159"/>
      <c r="AN16" s="160">
        <f t="shared" si="20"/>
        <v>4498.4123966099951</v>
      </c>
      <c r="AO16" s="160">
        <f t="shared" si="21"/>
        <v>1.6522183889262281</v>
      </c>
      <c r="AP16" s="160">
        <f t="shared" si="22"/>
        <v>45.958449011073775</v>
      </c>
      <c r="AQ16" s="160"/>
      <c r="AR16" s="25">
        <f t="shared" si="57"/>
        <v>89.04</v>
      </c>
      <c r="AS16" s="26">
        <v>89.04</v>
      </c>
      <c r="AT16" s="159">
        <f>AR16/$I16</f>
        <v>0.8908589571718506</v>
      </c>
      <c r="AU16" s="159"/>
      <c r="AV16" s="160">
        <f t="shared" si="35"/>
        <v>14147.645996609992</v>
      </c>
      <c r="AW16" s="160">
        <f t="shared" si="36"/>
        <v>5.1962778897801742</v>
      </c>
      <c r="AX16" s="160">
        <f t="shared" si="37"/>
        <v>42.414389510219827</v>
      </c>
      <c r="AY16" s="160"/>
      <c r="AZ16" s="25">
        <f t="shared" si="58"/>
        <v>77.319999999999993</v>
      </c>
      <c r="BA16" s="28">
        <v>77.319999999999993</v>
      </c>
      <c r="BB16" s="159">
        <f>AZ16/$I16</f>
        <v>0.77359854636711012</v>
      </c>
      <c r="BC16" s="159"/>
      <c r="BD16" s="160">
        <f t="shared" si="38"/>
        <v>29347.782796610009</v>
      </c>
      <c r="BE16" s="160">
        <f t="shared" si="39"/>
        <v>10.779124307792044</v>
      </c>
      <c r="BF16" s="160">
        <f t="shared" si="40"/>
        <v>36.831543092207951</v>
      </c>
      <c r="BG16" s="160"/>
      <c r="BH16" s="28">
        <f t="shared" si="59"/>
        <v>68.150000000000006</v>
      </c>
      <c r="BI16" s="28">
        <v>68.150000000000006</v>
      </c>
      <c r="BJ16" s="159">
        <f>BH16/$I16</f>
        <v>0.68185127955145575</v>
      </c>
      <c r="BK16" s="159"/>
      <c r="BL16" s="160">
        <f t="shared" si="30"/>
        <v>41240.722596609994</v>
      </c>
      <c r="BM16" s="160">
        <f t="shared" si="41"/>
        <v>15.147272913011218</v>
      </c>
      <c r="BN16" s="160">
        <f t="shared" si="42"/>
        <v>32.463394486988783</v>
      </c>
      <c r="BO16" s="160"/>
      <c r="BP16" s="161"/>
      <c r="BQ16" s="161"/>
      <c r="BR16" s="159">
        <f>BP16/$I16</f>
        <v>0</v>
      </c>
      <c r="BS16" s="159"/>
      <c r="BT16" s="160"/>
      <c r="BU16" s="28">
        <f t="shared" si="10"/>
        <v>68.150000000000006</v>
      </c>
      <c r="BV16" s="28">
        <f t="shared" si="10"/>
        <v>68.150000000000006</v>
      </c>
      <c r="BW16" s="159">
        <f>BU16/$I16</f>
        <v>0.68185127955145575</v>
      </c>
      <c r="BX16" s="159"/>
      <c r="BY16" s="160">
        <f t="shared" si="44"/>
        <v>41240.722596609994</v>
      </c>
      <c r="BZ16" s="160">
        <f t="shared" si="45"/>
        <v>15.147272913011218</v>
      </c>
      <c r="CA16" s="160">
        <f t="shared" si="46"/>
        <v>32.463394486988783</v>
      </c>
      <c r="CB16" s="160"/>
      <c r="CC16" s="28"/>
      <c r="CD16" s="28"/>
      <c r="CE16" s="174"/>
      <c r="CF16" s="159"/>
      <c r="CG16" s="160"/>
      <c r="CH16" s="160"/>
      <c r="CI16" s="160"/>
      <c r="CJ16" s="162"/>
      <c r="CK16" s="162">
        <f t="shared" si="12"/>
        <v>548.80000000000007</v>
      </c>
      <c r="CL16" s="179">
        <f t="shared" si="13"/>
        <v>0.78440411323307602</v>
      </c>
      <c r="CM16" s="189">
        <f t="shared" si="14"/>
        <v>195629.61317627001</v>
      </c>
      <c r="CN16" s="189">
        <f t="shared" si="15"/>
        <v>143.77849616478431</v>
      </c>
    </row>
    <row r="17" spans="1:92" s="54" customFormat="1" ht="27.95" customHeight="1" x14ac:dyDescent="0.25">
      <c r="A17" s="153">
        <v>10</v>
      </c>
      <c r="B17" s="175" t="s">
        <v>169</v>
      </c>
      <c r="C17" s="156">
        <v>4841.3</v>
      </c>
      <c r="D17" s="155"/>
      <c r="E17" s="155"/>
      <c r="F17" s="155"/>
      <c r="G17" s="155"/>
      <c r="H17" s="157">
        <v>3.671E-2</v>
      </c>
      <c r="I17" s="155">
        <f t="shared" si="0"/>
        <v>177.72412299999999</v>
      </c>
      <c r="J17" s="158">
        <f t="shared" si="1"/>
        <v>47.610667400000004</v>
      </c>
      <c r="K17" s="158"/>
      <c r="L17" s="25"/>
      <c r="M17" s="25"/>
      <c r="N17" s="159"/>
      <c r="O17" s="159"/>
      <c r="P17" s="160"/>
      <c r="Q17" s="160"/>
      <c r="R17" s="160"/>
      <c r="S17" s="160"/>
      <c r="T17" s="25"/>
      <c r="U17" s="25"/>
      <c r="V17" s="159"/>
      <c r="W17" s="159"/>
      <c r="X17" s="160"/>
      <c r="Y17" s="160"/>
      <c r="Z17" s="160"/>
      <c r="AA17" s="160"/>
      <c r="AB17" s="25"/>
      <c r="AC17" s="25"/>
      <c r="AD17" s="159"/>
      <c r="AE17" s="159"/>
      <c r="AF17" s="160"/>
      <c r="AG17" s="160"/>
      <c r="AH17" s="160"/>
      <c r="AI17" s="160"/>
      <c r="AJ17" s="25">
        <f t="shared" si="56"/>
        <v>145.99</v>
      </c>
      <c r="AK17" s="26">
        <v>145.99</v>
      </c>
      <c r="AL17" s="159">
        <f t="shared" si="19"/>
        <v>0.82144166776954652</v>
      </c>
      <c r="AM17" s="159"/>
      <c r="AN17" s="160">
        <f t="shared" si="20"/>
        <v>41157.253483619977</v>
      </c>
      <c r="AO17" s="160">
        <f t="shared" si="21"/>
        <v>8.5012813673228216</v>
      </c>
      <c r="AP17" s="160">
        <f t="shared" si="22"/>
        <v>39.109386032677179</v>
      </c>
      <c r="AQ17" s="160"/>
      <c r="AR17" s="25">
        <f t="shared" si="57"/>
        <v>242.94</v>
      </c>
      <c r="AS17" s="26">
        <v>242.94</v>
      </c>
      <c r="AT17" s="159">
        <f t="shared" ref="AT17:AT18" si="60">AR17/$I17</f>
        <v>1.3669500566335613</v>
      </c>
      <c r="AU17" s="159"/>
      <c r="AV17" s="160">
        <f t="shared" ref="AV17" si="61">(($I17-AR17)*$C$2)</f>
        <v>-84581.079516380007</v>
      </c>
      <c r="AW17" s="160">
        <f t="shared" ref="AW17" si="62">AV17/$C17</f>
        <v>-17.470737098791648</v>
      </c>
      <c r="AX17" s="160">
        <f t="shared" si="37"/>
        <v>65.081404498791642</v>
      </c>
      <c r="AY17" s="160"/>
      <c r="AZ17" s="25">
        <f t="shared" si="58"/>
        <v>188.32</v>
      </c>
      <c r="BA17" s="28">
        <v>188.32</v>
      </c>
      <c r="BB17" s="159">
        <f>AZ17/$I17</f>
        <v>1.059619801865614</v>
      </c>
      <c r="BC17" s="159"/>
      <c r="BD17" s="160">
        <f t="shared" ref="BD17" si="63">(($I17-AZ17)*$C$2)</f>
        <v>-13742.216716380002</v>
      </c>
      <c r="BE17" s="160">
        <f t="shared" ref="BE17" si="64">BD17/$C17</f>
        <v>-2.8385385570776447</v>
      </c>
      <c r="BF17" s="160">
        <f t="shared" si="40"/>
        <v>50.449205957077638</v>
      </c>
      <c r="BG17" s="160"/>
      <c r="BH17" s="28">
        <f t="shared" si="59"/>
        <v>147.99</v>
      </c>
      <c r="BI17" s="28">
        <v>147.99</v>
      </c>
      <c r="BJ17" s="159">
        <f>BH17/$I17</f>
        <v>0.83269506413600369</v>
      </c>
      <c r="BK17" s="159"/>
      <c r="BL17" s="160">
        <f t="shared" ref="BL17:BL23" si="65">(($I17-BH17)*$C$2)</f>
        <v>38563.37348361998</v>
      </c>
      <c r="BM17" s="160">
        <f t="shared" ref="BM17:BM23" si="66">BL17/$C17</f>
        <v>7.9654996557990581</v>
      </c>
      <c r="BN17" s="160">
        <f t="shared" ref="BN17:BN23" si="67">BH17/$C17*$C$2</f>
        <v>39.64516774420094</v>
      </c>
      <c r="BO17" s="160"/>
      <c r="BP17" s="161"/>
      <c r="BQ17" s="161"/>
      <c r="BR17" s="159"/>
      <c r="BS17" s="159"/>
      <c r="BT17" s="160"/>
      <c r="BU17" s="28"/>
      <c r="BV17" s="28">
        <f t="shared" si="10"/>
        <v>147.99</v>
      </c>
      <c r="BW17" s="159"/>
      <c r="BX17" s="159"/>
      <c r="BY17" s="160"/>
      <c r="BZ17" s="160"/>
      <c r="CA17" s="160"/>
      <c r="CB17" s="160"/>
      <c r="CC17" s="28"/>
      <c r="CD17" s="28"/>
      <c r="CE17" s="174"/>
      <c r="CF17" s="159"/>
      <c r="CG17" s="160"/>
      <c r="CH17" s="160"/>
      <c r="CI17" s="160"/>
      <c r="CJ17" s="162"/>
      <c r="CK17" s="162">
        <f t="shared" si="12"/>
        <v>725.24</v>
      </c>
      <c r="CL17" s="187">
        <f t="shared" si="13"/>
        <v>1.0201766476011813</v>
      </c>
      <c r="CM17" s="189">
        <f t="shared" si="14"/>
        <v>-18602.669265520053</v>
      </c>
      <c r="CN17" s="189">
        <f t="shared" si="15"/>
        <v>27.837173455654469</v>
      </c>
    </row>
    <row r="18" spans="1:92" s="54" customFormat="1" ht="27.95" customHeight="1" x14ac:dyDescent="0.25">
      <c r="A18" s="153">
        <v>11</v>
      </c>
      <c r="B18" s="175" t="s">
        <v>40</v>
      </c>
      <c r="C18" s="156">
        <v>4190.8999999999996</v>
      </c>
      <c r="D18" s="176">
        <f>D19+D20</f>
        <v>3219.7</v>
      </c>
      <c r="E18" s="155">
        <f t="shared" si="52"/>
        <v>4190.8999999999996</v>
      </c>
      <c r="F18" s="176">
        <v>2935.9</v>
      </c>
      <c r="G18" s="176">
        <v>1255</v>
      </c>
      <c r="H18" s="157">
        <v>3.671E-2</v>
      </c>
      <c r="I18" s="155">
        <f t="shared" si="0"/>
        <v>153.847939</v>
      </c>
      <c r="J18" s="158">
        <f t="shared" si="1"/>
        <v>47.610667400000004</v>
      </c>
      <c r="K18" s="158"/>
      <c r="L18" s="25">
        <f>L19+L20</f>
        <v>46.120000000000005</v>
      </c>
      <c r="M18" s="26">
        <f>M19+M20</f>
        <v>46.120000000000005</v>
      </c>
      <c r="N18" s="159">
        <f t="shared" ref="N18:N23" si="68">L18/$I18</f>
        <v>0.29977652154313233</v>
      </c>
      <c r="O18" s="159"/>
      <c r="P18" s="160">
        <f t="shared" ref="P18:P23" si="69">(($I18-L18)*$C$2)</f>
        <v>139716.67320665999</v>
      </c>
      <c r="Q18" s="160">
        <f t="shared" ref="Q18:Q23" si="70">P18/$C18</f>
        <v>33.338107138480993</v>
      </c>
      <c r="R18" s="160">
        <f t="shared" ref="R18:R23" si="71">L18/$C18*$C$2</f>
        <v>14.272560261519009</v>
      </c>
      <c r="S18" s="160"/>
      <c r="T18" s="25">
        <f>T19+T20</f>
        <v>108.59</v>
      </c>
      <c r="U18" s="26">
        <f>U19+U20</f>
        <v>108.59</v>
      </c>
      <c r="V18" s="159">
        <f t="shared" ref="V18:V23" si="72">T18/$I18</f>
        <v>0.70582680993861091</v>
      </c>
      <c r="W18" s="159"/>
      <c r="X18" s="160">
        <f t="shared" ref="X18:X23" si="73">(($I18-T18)*$C$2)</f>
        <v>58696.831406659992</v>
      </c>
      <c r="Y18" s="160">
        <f t="shared" ref="Y18:Y23" si="74">X18/$C18</f>
        <v>14.005781910009782</v>
      </c>
      <c r="Z18" s="160">
        <f t="shared" ref="Z18:Z23" si="75">T18/$C18*$C$2</f>
        <v>33.604885489990224</v>
      </c>
      <c r="AA18" s="160"/>
      <c r="AB18" s="25">
        <f>AB19+AB20</f>
        <v>135.44</v>
      </c>
      <c r="AC18" s="26">
        <f>AC19+AC20</f>
        <v>135.44</v>
      </c>
      <c r="AD18" s="159">
        <f t="shared" si="17"/>
        <v>0.88034978486127136</v>
      </c>
      <c r="AE18" s="159"/>
      <c r="AF18" s="160">
        <f t="shared" ref="AF18:AF23" si="76">(($I18-AB18)*$C$2)</f>
        <v>23873.99240666</v>
      </c>
      <c r="AG18" s="160">
        <f t="shared" ref="AG18:AG23" si="77">AF18/$C18</f>
        <v>5.6966265973084544</v>
      </c>
      <c r="AH18" s="160">
        <f t="shared" ref="AH18:AH23" si="78">AB18/$C18*$C$2</f>
        <v>41.914040802691552</v>
      </c>
      <c r="AI18" s="160"/>
      <c r="AJ18" s="25">
        <f>AJ19+AJ20</f>
        <v>144.81</v>
      </c>
      <c r="AK18" s="25">
        <f>AK19+AK20</f>
        <v>144.81</v>
      </c>
      <c r="AL18" s="159">
        <f t="shared" si="19"/>
        <v>0.94125407815830409</v>
      </c>
      <c r="AM18" s="159"/>
      <c r="AN18" s="160">
        <f t="shared" si="20"/>
        <v>11721.664606659993</v>
      </c>
      <c r="AO18" s="160">
        <f t="shared" si="21"/>
        <v>2.7969325459113779</v>
      </c>
      <c r="AP18" s="160">
        <f t="shared" si="22"/>
        <v>44.813734854088622</v>
      </c>
      <c r="AQ18" s="160"/>
      <c r="AR18" s="25">
        <f>AR19+AR20</f>
        <v>142.51</v>
      </c>
      <c r="AS18" s="26"/>
      <c r="AT18" s="159">
        <f t="shared" si="60"/>
        <v>0.92630425162861618</v>
      </c>
      <c r="AU18" s="159"/>
      <c r="AV18" s="160">
        <f>(($I18-AR18)*$C$2)</f>
        <v>14704.626606660007</v>
      </c>
      <c r="AW18" s="160">
        <f>AV18/$C18</f>
        <v>3.5087037645040464</v>
      </c>
      <c r="AX18" s="160">
        <f t="shared" si="37"/>
        <v>44.101963635495963</v>
      </c>
      <c r="AY18" s="160"/>
      <c r="AZ18" s="25">
        <f>AZ19+AZ20</f>
        <v>109.24000000000001</v>
      </c>
      <c r="BA18" s="25">
        <f>BA19+BA20</f>
        <v>109.24000000000001</v>
      </c>
      <c r="BB18" s="159">
        <f t="shared" ref="BB18" si="79">AZ18/$I18</f>
        <v>0.71005176091439226</v>
      </c>
      <c r="BC18" s="159"/>
      <c r="BD18" s="160">
        <f>(($I18-AZ18)*$C$2)</f>
        <v>57853.820406659986</v>
      </c>
      <c r="BE18" s="160">
        <f>BD18/$C18</f>
        <v>13.804629174320549</v>
      </c>
      <c r="BF18" s="160">
        <f t="shared" si="40"/>
        <v>33.806038225679451</v>
      </c>
      <c r="BG18" s="160"/>
      <c r="BH18" s="28">
        <f t="shared" si="59"/>
        <v>86.67</v>
      </c>
      <c r="BI18" s="28">
        <f>BI19+BI20</f>
        <v>86.67</v>
      </c>
      <c r="BJ18" s="159">
        <f t="shared" ref="BJ18" si="80">BH18/$I18</f>
        <v>0.56334846318610743</v>
      </c>
      <c r="BK18" s="159"/>
      <c r="BL18" s="160">
        <f t="shared" si="65"/>
        <v>87125.756206659993</v>
      </c>
      <c r="BM18" s="160">
        <f t="shared" si="66"/>
        <v>20.789271088945096</v>
      </c>
      <c r="BN18" s="160">
        <f t="shared" si="67"/>
        <v>26.821396311054908</v>
      </c>
      <c r="BO18" s="160"/>
      <c r="BP18" s="161"/>
      <c r="BQ18" s="161"/>
      <c r="BR18" s="159">
        <f t="shared" ref="BR18" si="81">BP18/$I18</f>
        <v>0</v>
      </c>
      <c r="BS18" s="159"/>
      <c r="BT18" s="160"/>
      <c r="BU18" s="28">
        <f t="shared" si="10"/>
        <v>86.67</v>
      </c>
      <c r="BV18" s="28">
        <f t="shared" si="10"/>
        <v>86.67</v>
      </c>
      <c r="BW18" s="159">
        <f t="shared" ref="BW18" si="82">BU18/$I18</f>
        <v>0.56334846318610743</v>
      </c>
      <c r="BX18" s="159"/>
      <c r="BY18" s="160">
        <f>(($I18-BU18)*$C$2)</f>
        <v>87125.756206659993</v>
      </c>
      <c r="BZ18" s="160">
        <f>BY18/$C18</f>
        <v>20.789271088945096</v>
      </c>
      <c r="CA18" s="160">
        <f>BU18/$C18*$C$2</f>
        <v>26.821396311054908</v>
      </c>
      <c r="CB18" s="160"/>
      <c r="CC18" s="28"/>
      <c r="CD18" s="28"/>
      <c r="CE18" s="174"/>
      <c r="CF18" s="159"/>
      <c r="CG18" s="160"/>
      <c r="CH18" s="160"/>
      <c r="CI18" s="160"/>
      <c r="CJ18" s="162"/>
      <c r="CK18" s="162">
        <f t="shared" si="12"/>
        <v>773.38</v>
      </c>
      <c r="CL18" s="179">
        <f t="shared" si="13"/>
        <v>0.71813023860434788</v>
      </c>
      <c r="CM18" s="189">
        <f t="shared" si="14"/>
        <v>393693.36484661995</v>
      </c>
      <c r="CN18" s="189">
        <f t="shared" si="15"/>
        <v>133.84384128308955</v>
      </c>
    </row>
    <row r="19" spans="1:92" s="54" customFormat="1" ht="27.95" customHeight="1" x14ac:dyDescent="0.25">
      <c r="A19" s="177"/>
      <c r="B19" s="175" t="s">
        <v>14</v>
      </c>
      <c r="C19" s="156">
        <f>C18/6*4</f>
        <v>2793.9333333333329</v>
      </c>
      <c r="D19" s="176">
        <v>2146.4666666666667</v>
      </c>
      <c r="E19" s="155">
        <v>2095.5</v>
      </c>
      <c r="F19" s="176"/>
      <c r="G19" s="176"/>
      <c r="H19" s="157">
        <v>3.671E-2</v>
      </c>
      <c r="I19" s="155">
        <f t="shared" si="0"/>
        <v>102.56529266666665</v>
      </c>
      <c r="J19" s="158">
        <f t="shared" si="1"/>
        <v>47.610667400000004</v>
      </c>
      <c r="K19" s="158"/>
      <c r="L19" s="25">
        <f t="shared" si="53"/>
        <v>25.01</v>
      </c>
      <c r="M19" s="26">
        <v>25.01</v>
      </c>
      <c r="N19" s="159">
        <f t="shared" si="68"/>
        <v>0.24384467054836534</v>
      </c>
      <c r="O19" s="159"/>
      <c r="P19" s="160">
        <f t="shared" si="69"/>
        <v>100584.56127110665</v>
      </c>
      <c r="Q19" s="160">
        <f t="shared" si="70"/>
        <v>36.001059893259203</v>
      </c>
      <c r="R19" s="160">
        <f t="shared" si="71"/>
        <v>11.609607506740799</v>
      </c>
      <c r="S19" s="160"/>
      <c r="T19" s="25">
        <f t="shared" si="54"/>
        <v>71.489999999999995</v>
      </c>
      <c r="U19" s="26">
        <v>71.489999999999995</v>
      </c>
      <c r="V19" s="159">
        <f t="shared" si="72"/>
        <v>0.69701941213525132</v>
      </c>
      <c r="W19" s="159"/>
      <c r="X19" s="160">
        <f t="shared" si="73"/>
        <v>40302.790071106654</v>
      </c>
      <c r="Y19" s="160">
        <f t="shared" si="74"/>
        <v>14.425107997485025</v>
      </c>
      <c r="Z19" s="160">
        <f t="shared" si="75"/>
        <v>33.185559402514976</v>
      </c>
      <c r="AA19" s="160"/>
      <c r="AB19" s="25">
        <f t="shared" si="55"/>
        <v>93.48</v>
      </c>
      <c r="AC19" s="26">
        <v>93.48</v>
      </c>
      <c r="AD19" s="159">
        <f t="shared" si="17"/>
        <v>0.91141942434470979</v>
      </c>
      <c r="AE19" s="159"/>
      <c r="AF19" s="160">
        <f t="shared" si="76"/>
        <v>11783.079471106641</v>
      </c>
      <c r="AG19" s="160">
        <f t="shared" si="77"/>
        <v>4.2173803256245588</v>
      </c>
      <c r="AH19" s="160">
        <f t="shared" si="78"/>
        <v>43.393287074375444</v>
      </c>
      <c r="AI19" s="160"/>
      <c r="AJ19" s="25">
        <f t="shared" si="56"/>
        <v>101.35</v>
      </c>
      <c r="AK19" s="26">
        <v>101.35</v>
      </c>
      <c r="AL19" s="159">
        <f t="shared" si="19"/>
        <v>0.98815103398947723</v>
      </c>
      <c r="AM19" s="159"/>
      <c r="AN19" s="160">
        <f t="shared" si="20"/>
        <v>1576.1616711066529</v>
      </c>
      <c r="AO19" s="160">
        <f t="shared" si="21"/>
        <v>0.56413717976090572</v>
      </c>
      <c r="AP19" s="160">
        <f t="shared" si="22"/>
        <v>47.046530220239092</v>
      </c>
      <c r="AQ19" s="160"/>
      <c r="AR19" s="25">
        <f t="shared" si="57"/>
        <v>100.73</v>
      </c>
      <c r="AS19" s="26">
        <v>100.73</v>
      </c>
      <c r="AT19" s="159">
        <f>AR19/$I19</f>
        <v>0.98210610413182087</v>
      </c>
      <c r="AU19" s="159"/>
      <c r="AV19" s="160">
        <f>(($I19-AR19)*$C$2)</f>
        <v>2380.2644711066405</v>
      </c>
      <c r="AW19" s="160">
        <f>AV19/$C19</f>
        <v>0.85194032467010938</v>
      </c>
      <c r="AX19" s="160">
        <f t="shared" si="37"/>
        <v>46.758727075329894</v>
      </c>
      <c r="AY19" s="160"/>
      <c r="AZ19" s="25">
        <f t="shared" si="58"/>
        <v>78.06</v>
      </c>
      <c r="BA19" s="28">
        <v>78.06</v>
      </c>
      <c r="BB19" s="159">
        <f>AZ19/$I19</f>
        <v>0.76107616885267482</v>
      </c>
      <c r="BC19" s="159"/>
      <c r="BD19" s="160">
        <f>(($I19-AZ19)*$C$2)</f>
        <v>31781.894271106645</v>
      </c>
      <c r="BE19" s="160">
        <f>BD19/$C19</f>
        <v>11.375323058689059</v>
      </c>
      <c r="BF19" s="160">
        <f t="shared" si="40"/>
        <v>36.235344341310942</v>
      </c>
      <c r="BG19" s="160"/>
      <c r="BH19" s="28">
        <f t="shared" si="59"/>
        <v>59.31</v>
      </c>
      <c r="BI19" s="28">
        <v>59.31</v>
      </c>
      <c r="BJ19" s="159">
        <f>BH19/$I19</f>
        <v>0.5782657900929048</v>
      </c>
      <c r="BK19" s="159"/>
      <c r="BL19" s="160">
        <f t="shared" si="65"/>
        <v>56099.519271106648</v>
      </c>
      <c r="BM19" s="160">
        <f t="shared" si="66"/>
        <v>20.079047199088496</v>
      </c>
      <c r="BN19" s="160">
        <f t="shared" si="67"/>
        <v>27.531620200911505</v>
      </c>
      <c r="BO19" s="160"/>
      <c r="BP19" s="161"/>
      <c r="BQ19" s="161"/>
      <c r="BR19" s="159">
        <f>BP19/$I19</f>
        <v>0</v>
      </c>
      <c r="BS19" s="159"/>
      <c r="BT19" s="160"/>
      <c r="BU19" s="28">
        <f t="shared" si="10"/>
        <v>59.31</v>
      </c>
      <c r="BV19" s="28">
        <f t="shared" si="10"/>
        <v>59.31</v>
      </c>
      <c r="BW19" s="159">
        <f>BU19/$I19</f>
        <v>0.5782657900929048</v>
      </c>
      <c r="BX19" s="159"/>
      <c r="BY19" s="160">
        <f>(($I19-BU19)*$C$2)</f>
        <v>56099.519271106648</v>
      </c>
      <c r="BZ19" s="160">
        <f>BY19/$C19</f>
        <v>20.079047199088496</v>
      </c>
      <c r="CA19" s="160">
        <f>BU19/$C19*$C$2</f>
        <v>27.531620200911505</v>
      </c>
      <c r="CB19" s="160"/>
      <c r="CC19" s="28"/>
      <c r="CD19" s="28"/>
      <c r="CE19" s="174"/>
      <c r="CF19" s="159"/>
      <c r="CG19" s="160"/>
      <c r="CH19" s="160"/>
      <c r="CI19" s="160"/>
      <c r="CJ19" s="162"/>
      <c r="CK19" s="162">
        <f t="shared" si="12"/>
        <v>529.43000000000006</v>
      </c>
      <c r="CL19" s="179">
        <f t="shared" si="13"/>
        <v>0.7374118005850292</v>
      </c>
      <c r="CM19" s="189">
        <f t="shared" si="14"/>
        <v>244508.27049774653</v>
      </c>
      <c r="CN19" s="189">
        <f t="shared" si="15"/>
        <v>125.33662789217112</v>
      </c>
    </row>
    <row r="20" spans="1:92" s="54" customFormat="1" ht="27.95" customHeight="1" x14ac:dyDescent="0.25">
      <c r="A20" s="177"/>
      <c r="B20" s="175" t="s">
        <v>15</v>
      </c>
      <c r="C20" s="156">
        <f>C18/6*2</f>
        <v>1396.9666666666665</v>
      </c>
      <c r="D20" s="176">
        <v>1073.2333333333333</v>
      </c>
      <c r="E20" s="155">
        <v>2095.5</v>
      </c>
      <c r="F20" s="176"/>
      <c r="G20" s="176"/>
      <c r="H20" s="157">
        <v>3.671E-2</v>
      </c>
      <c r="I20" s="155">
        <f t="shared" si="0"/>
        <v>51.282646333333325</v>
      </c>
      <c r="J20" s="158">
        <f t="shared" si="1"/>
        <v>47.610667400000004</v>
      </c>
      <c r="K20" s="158"/>
      <c r="L20" s="25">
        <f t="shared" si="53"/>
        <v>21.11</v>
      </c>
      <c r="M20" s="26">
        <v>21.11</v>
      </c>
      <c r="N20" s="159">
        <f t="shared" si="68"/>
        <v>0.41164022353266627</v>
      </c>
      <c r="O20" s="159"/>
      <c r="P20" s="160">
        <f t="shared" si="69"/>
        <v>39132.111935553323</v>
      </c>
      <c r="Q20" s="160">
        <f t="shared" si="70"/>
        <v>28.012201628924572</v>
      </c>
      <c r="R20" s="160">
        <f t="shared" si="71"/>
        <v>19.598465771075428</v>
      </c>
      <c r="S20" s="160"/>
      <c r="T20" s="25">
        <f t="shared" si="54"/>
        <v>37.1</v>
      </c>
      <c r="U20" s="26">
        <v>37.1</v>
      </c>
      <c r="V20" s="159">
        <f t="shared" si="72"/>
        <v>0.72344160554533021</v>
      </c>
      <c r="W20" s="159"/>
      <c r="X20" s="160">
        <f t="shared" si="73"/>
        <v>18394.04133555332</v>
      </c>
      <c r="Y20" s="160">
        <f t="shared" si="74"/>
        <v>13.167129735059287</v>
      </c>
      <c r="Z20" s="160">
        <f t="shared" si="75"/>
        <v>34.443537664940713</v>
      </c>
      <c r="AA20" s="160"/>
      <c r="AB20" s="25">
        <f t="shared" si="55"/>
        <v>41.96</v>
      </c>
      <c r="AC20" s="26">
        <v>41.96</v>
      </c>
      <c r="AD20" s="159">
        <f t="shared" si="17"/>
        <v>0.81821050589439503</v>
      </c>
      <c r="AE20" s="159"/>
      <c r="AF20" s="160">
        <f t="shared" si="76"/>
        <v>12090.912935553322</v>
      </c>
      <c r="AG20" s="160">
        <f t="shared" si="77"/>
        <v>8.65511914067622</v>
      </c>
      <c r="AH20" s="160">
        <f t="shared" si="78"/>
        <v>38.955548259323784</v>
      </c>
      <c r="AI20" s="160"/>
      <c r="AJ20" s="25">
        <f t="shared" si="56"/>
        <v>43.46</v>
      </c>
      <c r="AK20" s="25">
        <v>43.46</v>
      </c>
      <c r="AL20" s="159">
        <f t="shared" si="19"/>
        <v>0.84746016649595823</v>
      </c>
      <c r="AM20" s="159"/>
      <c r="AN20" s="160">
        <f t="shared" si="20"/>
        <v>10145.502935553322</v>
      </c>
      <c r="AO20" s="160">
        <f t="shared" si="21"/>
        <v>7.2625232782123108</v>
      </c>
      <c r="AP20" s="160">
        <f t="shared" si="22"/>
        <v>40.348144121787691</v>
      </c>
      <c r="AQ20" s="160"/>
      <c r="AR20" s="25">
        <f t="shared" si="57"/>
        <v>41.78</v>
      </c>
      <c r="AS20" s="25">
        <v>41.78</v>
      </c>
      <c r="AT20" s="159">
        <f>AR20/$I20</f>
        <v>0.81470054662220737</v>
      </c>
      <c r="AU20" s="159"/>
      <c r="AV20" s="160">
        <f>(($I20-AR20)*$C$2)</f>
        <v>12324.362135553321</v>
      </c>
      <c r="AW20" s="160">
        <f>AV20/$C20</f>
        <v>8.8222306441718885</v>
      </c>
      <c r="AX20" s="160">
        <f t="shared" si="37"/>
        <v>38.788436755828108</v>
      </c>
      <c r="AY20" s="160"/>
      <c r="AZ20" s="25">
        <f t="shared" si="58"/>
        <v>31.18</v>
      </c>
      <c r="BA20" s="28">
        <v>31.18</v>
      </c>
      <c r="BB20" s="159">
        <f>AZ20/$I20</f>
        <v>0.60800294503782737</v>
      </c>
      <c r="BC20" s="159"/>
      <c r="BD20" s="160">
        <f>(($I20-AZ20)*$C$2)</f>
        <v>26071.926135553324</v>
      </c>
      <c r="BE20" s="160">
        <f>BD20/$C20</f>
        <v>18.663241405583523</v>
      </c>
      <c r="BF20" s="160">
        <f t="shared" si="40"/>
        <v>28.947425994416481</v>
      </c>
      <c r="BG20" s="160"/>
      <c r="BH20" s="28">
        <f t="shared" si="59"/>
        <v>27.36</v>
      </c>
      <c r="BI20" s="28">
        <v>27.36</v>
      </c>
      <c r="BJ20" s="159">
        <f>BH20/$I20</f>
        <v>0.53351380937251303</v>
      </c>
      <c r="BK20" s="159"/>
      <c r="BL20" s="160">
        <f t="shared" si="65"/>
        <v>31026.236935553326</v>
      </c>
      <c r="BM20" s="160">
        <f t="shared" si="66"/>
        <v>22.209718868658282</v>
      </c>
      <c r="BN20" s="160">
        <f t="shared" si="67"/>
        <v>25.400948531341719</v>
      </c>
      <c r="BO20" s="160"/>
      <c r="BP20" s="161"/>
      <c r="BQ20" s="161"/>
      <c r="BR20" s="159">
        <f>BP20/$I20</f>
        <v>0</v>
      </c>
      <c r="BS20" s="159"/>
      <c r="BT20" s="160"/>
      <c r="BU20" s="28">
        <f t="shared" si="10"/>
        <v>27.36</v>
      </c>
      <c r="BV20" s="28">
        <f t="shared" si="10"/>
        <v>27.36</v>
      </c>
      <c r="BW20" s="159">
        <f>BU20/$I20</f>
        <v>0.53351380937251303</v>
      </c>
      <c r="BX20" s="159"/>
      <c r="BY20" s="160">
        <f>(($I20-BU20)*$C$2)</f>
        <v>31026.236935553326</v>
      </c>
      <c r="BZ20" s="160">
        <f>BY20/$C20</f>
        <v>22.209718868658282</v>
      </c>
      <c r="CA20" s="160">
        <f>BU20/$C20*$C$2</f>
        <v>25.400948531341719</v>
      </c>
      <c r="CB20" s="160"/>
      <c r="CC20" s="28"/>
      <c r="CD20" s="28"/>
      <c r="CE20" s="174"/>
      <c r="CF20" s="159"/>
      <c r="CG20" s="160"/>
      <c r="CH20" s="160"/>
      <c r="CI20" s="160"/>
      <c r="CJ20" s="162"/>
      <c r="CK20" s="162">
        <f t="shared" si="12"/>
        <v>243.95</v>
      </c>
      <c r="CL20" s="179">
        <f t="shared" si="13"/>
        <v>0.67956711464298536</v>
      </c>
      <c r="CM20" s="189">
        <f t="shared" si="14"/>
        <v>149185.09434887324</v>
      </c>
      <c r="CN20" s="189">
        <f t="shared" si="15"/>
        <v>150.85826806492636</v>
      </c>
    </row>
    <row r="21" spans="1:92" s="54" customFormat="1" ht="27.95" customHeight="1" x14ac:dyDescent="0.25">
      <c r="A21" s="177">
        <v>12</v>
      </c>
      <c r="B21" s="175" t="s">
        <v>166</v>
      </c>
      <c r="C21" s="156">
        <v>2256</v>
      </c>
      <c r="D21" s="176"/>
      <c r="E21" s="155"/>
      <c r="F21" s="176"/>
      <c r="G21" s="176"/>
      <c r="H21" s="157">
        <v>3.671E-2</v>
      </c>
      <c r="I21" s="155">
        <f t="shared" si="0"/>
        <v>82.817759999999993</v>
      </c>
      <c r="J21" s="158">
        <f t="shared" si="1"/>
        <v>47.610667400000004</v>
      </c>
      <c r="K21" s="158"/>
      <c r="L21" s="25">
        <f t="shared" si="53"/>
        <v>27.28</v>
      </c>
      <c r="M21" s="26">
        <v>27.28</v>
      </c>
      <c r="N21" s="159">
        <f t="shared" si="68"/>
        <v>0.3293979455614352</v>
      </c>
      <c r="O21" s="159"/>
      <c r="P21" s="160">
        <f t="shared" si="69"/>
        <v>72029.142454399989</v>
      </c>
      <c r="Q21" s="160">
        <f t="shared" si="70"/>
        <v>31.927811371631201</v>
      </c>
      <c r="R21" s="160">
        <f t="shared" si="71"/>
        <v>15.682856028368796</v>
      </c>
      <c r="S21" s="160"/>
      <c r="T21" s="25">
        <f t="shared" si="54"/>
        <v>69.88</v>
      </c>
      <c r="U21" s="26">
        <v>69.88</v>
      </c>
      <c r="V21" s="159">
        <f t="shared" si="72"/>
        <v>0.84378036788244459</v>
      </c>
      <c r="W21" s="159"/>
      <c r="X21" s="160">
        <f t="shared" si="73"/>
        <v>16779.498454399996</v>
      </c>
      <c r="Y21" s="160">
        <f t="shared" si="74"/>
        <v>7.4377209460992892</v>
      </c>
      <c r="Z21" s="160">
        <f t="shared" si="75"/>
        <v>40.172946453900707</v>
      </c>
      <c r="AA21" s="160"/>
      <c r="AB21" s="25">
        <f t="shared" si="55"/>
        <v>76.489999999999995</v>
      </c>
      <c r="AC21" s="26">
        <v>76.489999999999995</v>
      </c>
      <c r="AD21" s="159">
        <f t="shared" si="17"/>
        <v>0.92359416627544622</v>
      </c>
      <c r="AE21" s="159"/>
      <c r="AF21" s="160">
        <f t="shared" si="76"/>
        <v>8206.725054399998</v>
      </c>
      <c r="AG21" s="160">
        <f t="shared" si="77"/>
        <v>3.6377327368794319</v>
      </c>
      <c r="AH21" s="160">
        <f t="shared" si="78"/>
        <v>43.972934663120569</v>
      </c>
      <c r="AI21" s="160"/>
      <c r="AJ21" s="25">
        <f t="shared" si="56"/>
        <v>91.76</v>
      </c>
      <c r="AK21" s="25">
        <v>91.76</v>
      </c>
      <c r="AL21" s="159">
        <f t="shared" si="19"/>
        <v>1.1079749077975547</v>
      </c>
      <c r="AM21" s="159"/>
      <c r="AN21" s="160">
        <f t="shared" si="20"/>
        <v>-11597.548745600017</v>
      </c>
      <c r="AO21" s="160">
        <f t="shared" si="21"/>
        <v>-5.1407574226950432</v>
      </c>
      <c r="AP21" s="160">
        <f t="shared" si="22"/>
        <v>52.751424822695043</v>
      </c>
      <c r="AQ21" s="160"/>
      <c r="AR21" s="25">
        <f t="shared" si="57"/>
        <v>79.290000000000006</v>
      </c>
      <c r="AS21" s="25">
        <v>79.290000000000006</v>
      </c>
      <c r="AT21" s="159">
        <f t="shared" ref="AT21:AT22" si="83">AR21/$I21</f>
        <v>0.95740333957354096</v>
      </c>
      <c r="AU21" s="159"/>
      <c r="AV21" s="160">
        <f t="shared" ref="AV21:AV22" si="84">(($I21-AR21)*$C$2)</f>
        <v>4575.2930543999828</v>
      </c>
      <c r="AW21" s="160">
        <f t="shared" ref="AW21:AW22" si="85">AV21/$C21</f>
        <v>2.0280554319148858</v>
      </c>
      <c r="AX21" s="160">
        <f t="shared" ref="AX21:AX22" si="86">AR21/$C21*$C$2</f>
        <v>45.582611968085118</v>
      </c>
      <c r="AY21" s="160"/>
      <c r="AZ21" s="25">
        <f t="shared" si="58"/>
        <v>61.82</v>
      </c>
      <c r="BA21" s="28">
        <v>61.82</v>
      </c>
      <c r="BB21" s="159">
        <f t="shared" ref="BB21:BB22" si="87">AZ21/$I21</f>
        <v>0.74645824760292967</v>
      </c>
      <c r="BC21" s="159"/>
      <c r="BD21" s="160">
        <f t="shared" ref="BD21:BD22" si="88">(($I21-AZ21)*$C$2)</f>
        <v>27232.834854399993</v>
      </c>
      <c r="BE21" s="160">
        <f t="shared" ref="BE21:BE22" si="89">BD21/$C21</f>
        <v>12.071292045390068</v>
      </c>
      <c r="BF21" s="160">
        <f t="shared" ref="BF21:BF22" si="90">AZ21/$C21*$C$2</f>
        <v>35.53937535460993</v>
      </c>
      <c r="BG21" s="160"/>
      <c r="BH21" s="28">
        <f t="shared" si="59"/>
        <v>54.49</v>
      </c>
      <c r="BI21" s="28">
        <v>54.49</v>
      </c>
      <c r="BJ21" s="159">
        <f t="shared" ref="BJ21:BJ22" si="91">BH21/$I21</f>
        <v>0.65795066179041795</v>
      </c>
      <c r="BK21" s="159"/>
      <c r="BL21" s="160">
        <f t="shared" si="65"/>
        <v>36739.405054399991</v>
      </c>
      <c r="BM21" s="160">
        <f t="shared" si="66"/>
        <v>16.285197275886521</v>
      </c>
      <c r="BN21" s="160">
        <f t="shared" si="67"/>
        <v>31.325470124113476</v>
      </c>
      <c r="BO21" s="160"/>
      <c r="BP21" s="161"/>
      <c r="BQ21" s="161"/>
      <c r="BR21" s="159"/>
      <c r="BS21" s="159"/>
      <c r="BT21" s="160"/>
      <c r="BU21" s="28"/>
      <c r="BV21" s="28">
        <f t="shared" si="10"/>
        <v>54.49</v>
      </c>
      <c r="BW21" s="159"/>
      <c r="BX21" s="159"/>
      <c r="BY21" s="160"/>
      <c r="BZ21" s="160"/>
      <c r="CA21" s="160"/>
      <c r="CB21" s="160"/>
      <c r="CC21" s="28"/>
      <c r="CD21" s="28"/>
      <c r="CE21" s="174"/>
      <c r="CF21" s="159"/>
      <c r="CG21" s="160"/>
      <c r="CH21" s="160"/>
      <c r="CI21" s="160"/>
      <c r="CJ21" s="162"/>
      <c r="CK21" s="162">
        <f t="shared" si="12"/>
        <v>461.01</v>
      </c>
      <c r="CL21" s="179">
        <f t="shared" si="13"/>
        <v>0.79522280521196709</v>
      </c>
      <c r="CM21" s="189">
        <f t="shared" si="14"/>
        <v>153965.35018079993</v>
      </c>
      <c r="CN21" s="189">
        <f t="shared" si="15"/>
        <v>131.7054067695035</v>
      </c>
    </row>
    <row r="22" spans="1:92" s="54" customFormat="1" ht="27.95" customHeight="1" x14ac:dyDescent="0.25">
      <c r="A22" s="177">
        <v>13</v>
      </c>
      <c r="B22" s="175" t="s">
        <v>115</v>
      </c>
      <c r="C22" s="156">
        <v>3158.3</v>
      </c>
      <c r="D22" s="176"/>
      <c r="E22" s="155"/>
      <c r="F22" s="176"/>
      <c r="G22" s="176"/>
      <c r="H22" s="157">
        <v>3.671E-2</v>
      </c>
      <c r="I22" s="155">
        <f t="shared" si="0"/>
        <v>115.941193</v>
      </c>
      <c r="J22" s="158">
        <f t="shared" si="1"/>
        <v>47.610667400000004</v>
      </c>
      <c r="K22" s="158"/>
      <c r="L22" s="25">
        <f t="shared" si="53"/>
        <v>64.709999999999994</v>
      </c>
      <c r="M22" s="26">
        <v>64.709999999999994</v>
      </c>
      <c r="N22" s="159">
        <f t="shared" si="68"/>
        <v>0.55812777431055061</v>
      </c>
      <c r="O22" s="159"/>
      <c r="P22" s="160">
        <f t="shared" si="69"/>
        <v>66443.783449420007</v>
      </c>
      <c r="Q22" s="160">
        <f t="shared" si="70"/>
        <v>21.037831570598108</v>
      </c>
      <c r="R22" s="160">
        <f t="shared" si="71"/>
        <v>26.572835829401889</v>
      </c>
      <c r="S22" s="160"/>
      <c r="T22" s="25">
        <f t="shared" si="54"/>
        <v>106.93</v>
      </c>
      <c r="U22" s="26">
        <v>106.93</v>
      </c>
      <c r="V22" s="159">
        <f t="shared" si="72"/>
        <v>0.92227789996951304</v>
      </c>
      <c r="W22" s="159"/>
      <c r="X22" s="160">
        <f t="shared" si="73"/>
        <v>11686.97664941999</v>
      </c>
      <c r="Y22" s="160">
        <f t="shared" si="74"/>
        <v>3.7004010541810435</v>
      </c>
      <c r="Z22" s="160">
        <f t="shared" si="75"/>
        <v>43.910266345818961</v>
      </c>
      <c r="AA22" s="160"/>
      <c r="AB22" s="25">
        <f t="shared" si="55"/>
        <v>124.28</v>
      </c>
      <c r="AC22" s="26">
        <v>124.28</v>
      </c>
      <c r="AD22" s="159">
        <f t="shared" si="17"/>
        <v>1.071922728964847</v>
      </c>
      <c r="AE22" s="159"/>
      <c r="AF22" s="160">
        <f t="shared" si="76"/>
        <v>-10814.932350580004</v>
      </c>
      <c r="AG22" s="160">
        <f t="shared" si="77"/>
        <v>-3.4242891272456712</v>
      </c>
      <c r="AH22" s="160">
        <f t="shared" si="78"/>
        <v>51.034956527245669</v>
      </c>
      <c r="AI22" s="160"/>
      <c r="AJ22" s="25">
        <f t="shared" si="56"/>
        <v>128.27000000000001</v>
      </c>
      <c r="AK22" s="25">
        <v>128.27000000000001</v>
      </c>
      <c r="AL22" s="159">
        <f t="shared" si="19"/>
        <v>1.1063367271026787</v>
      </c>
      <c r="AM22" s="159"/>
      <c r="AN22" s="160">
        <f t="shared" si="20"/>
        <v>-15989.722950580017</v>
      </c>
      <c r="AO22" s="160">
        <f t="shared" si="21"/>
        <v>-5.0627625464902053</v>
      </c>
      <c r="AP22" s="160">
        <f t="shared" si="22"/>
        <v>52.673429946490202</v>
      </c>
      <c r="AQ22" s="160"/>
      <c r="AR22" s="25">
        <f t="shared" si="57"/>
        <v>121.22</v>
      </c>
      <c r="AS22" s="25">
        <v>121.22</v>
      </c>
      <c r="AT22" s="159">
        <f t="shared" si="83"/>
        <v>1.0455300386636526</v>
      </c>
      <c r="AU22" s="159"/>
      <c r="AV22" s="160">
        <f t="shared" si="84"/>
        <v>-6846.2959505800009</v>
      </c>
      <c r="AW22" s="160">
        <f t="shared" si="85"/>
        <v>-2.1677155275243014</v>
      </c>
      <c r="AX22" s="160">
        <f t="shared" si="86"/>
        <v>49.778382927524298</v>
      </c>
      <c r="AY22" s="160"/>
      <c r="AZ22" s="25">
        <f t="shared" si="58"/>
        <v>96.61</v>
      </c>
      <c r="BA22" s="28">
        <v>96.61</v>
      </c>
      <c r="BB22" s="159">
        <f t="shared" si="87"/>
        <v>0.83326725816940661</v>
      </c>
      <c r="BC22" s="159"/>
      <c r="BD22" s="160">
        <f t="shared" si="88"/>
        <v>25071.397449420001</v>
      </c>
      <c r="BE22" s="160">
        <f t="shared" si="89"/>
        <v>7.9382571159864481</v>
      </c>
      <c r="BF22" s="160">
        <f t="shared" si="90"/>
        <v>39.672410284013552</v>
      </c>
      <c r="BG22" s="160"/>
      <c r="BH22" s="28">
        <f t="shared" si="59"/>
        <v>81.5</v>
      </c>
      <c r="BI22" s="28">
        <v>81.5</v>
      </c>
      <c r="BJ22" s="159">
        <f t="shared" si="91"/>
        <v>0.70294256847952219</v>
      </c>
      <c r="BK22" s="159"/>
      <c r="BL22" s="160">
        <f t="shared" si="65"/>
        <v>44668.160849419997</v>
      </c>
      <c r="BM22" s="160">
        <f t="shared" si="66"/>
        <v>14.143102570819742</v>
      </c>
      <c r="BN22" s="160">
        <f t="shared" si="67"/>
        <v>33.467564829180255</v>
      </c>
      <c r="BO22" s="160"/>
      <c r="BP22" s="161"/>
      <c r="BQ22" s="161"/>
      <c r="BR22" s="159"/>
      <c r="BS22" s="159"/>
      <c r="BT22" s="160"/>
      <c r="BU22" s="28"/>
      <c r="BV22" s="28">
        <f t="shared" si="10"/>
        <v>81.5</v>
      </c>
      <c r="BW22" s="159"/>
      <c r="BX22" s="159"/>
      <c r="BY22" s="160"/>
      <c r="BZ22" s="160"/>
      <c r="CA22" s="160"/>
      <c r="CB22" s="160"/>
      <c r="CC22" s="28"/>
      <c r="CD22" s="28"/>
      <c r="CE22" s="174"/>
      <c r="CF22" s="159"/>
      <c r="CG22" s="160"/>
      <c r="CH22" s="160"/>
      <c r="CI22" s="160"/>
      <c r="CJ22" s="162"/>
      <c r="CK22" s="162">
        <f t="shared" si="12"/>
        <v>723.52</v>
      </c>
      <c r="CL22" s="179">
        <f t="shared" si="13"/>
        <v>0.89148642795145305</v>
      </c>
      <c r="CM22" s="189">
        <f t="shared" si="14"/>
        <v>114219.36714593996</v>
      </c>
      <c r="CN22" s="189">
        <f t="shared" si="15"/>
        <v>122.27198848972546</v>
      </c>
    </row>
    <row r="23" spans="1:92" s="54" customFormat="1" ht="27.95" customHeight="1" x14ac:dyDescent="0.25">
      <c r="A23" s="177">
        <v>14</v>
      </c>
      <c r="B23" s="175" t="s">
        <v>16</v>
      </c>
      <c r="C23" s="156">
        <v>3097.41</v>
      </c>
      <c r="D23" s="155">
        <v>2661.1</v>
      </c>
      <c r="E23" s="155">
        <f>F23+G23</f>
        <v>3097.41</v>
      </c>
      <c r="F23" s="155">
        <v>2344</v>
      </c>
      <c r="G23" s="155">
        <v>753.41</v>
      </c>
      <c r="H23" s="157">
        <v>3.671E-2</v>
      </c>
      <c r="I23" s="155">
        <f t="shared" si="0"/>
        <v>113.7059211</v>
      </c>
      <c r="J23" s="158">
        <f t="shared" si="1"/>
        <v>47.610667400000004</v>
      </c>
      <c r="K23" s="158"/>
      <c r="L23" s="25">
        <f t="shared" si="53"/>
        <v>42.64</v>
      </c>
      <c r="M23" s="25">
        <v>42.64</v>
      </c>
      <c r="N23" s="159">
        <f t="shared" si="68"/>
        <v>0.37500245886491484</v>
      </c>
      <c r="O23" s="159"/>
      <c r="P23" s="160">
        <f t="shared" si="69"/>
        <v>92168.235711433997</v>
      </c>
      <c r="Q23" s="160">
        <f t="shared" si="70"/>
        <v>29.756550056800361</v>
      </c>
      <c r="R23" s="160">
        <f t="shared" si="71"/>
        <v>17.854117343199643</v>
      </c>
      <c r="S23" s="160"/>
      <c r="T23" s="25">
        <f t="shared" si="54"/>
        <v>115.85</v>
      </c>
      <c r="U23" s="25">
        <v>115.85</v>
      </c>
      <c r="V23" s="159">
        <f t="shared" si="72"/>
        <v>1.0188563522396901</v>
      </c>
      <c r="W23" s="159"/>
      <c r="X23" s="160">
        <f t="shared" si="73"/>
        <v>-2780.7416885659959</v>
      </c>
      <c r="Y23" s="160">
        <f t="shared" si="74"/>
        <v>-0.8977635148611246</v>
      </c>
      <c r="Z23" s="160">
        <f t="shared" si="75"/>
        <v>48.50843091486113</v>
      </c>
      <c r="AA23" s="160"/>
      <c r="AB23" s="25">
        <f t="shared" si="55"/>
        <v>126.5</v>
      </c>
      <c r="AC23" s="25">
        <v>126.5</v>
      </c>
      <c r="AD23" s="159">
        <f t="shared" si="17"/>
        <v>1.1125190207882676</v>
      </c>
      <c r="AE23" s="159"/>
      <c r="AF23" s="160">
        <f t="shared" si="76"/>
        <v>-16593.152688566002</v>
      </c>
      <c r="AG23" s="160">
        <f t="shared" si="77"/>
        <v>-5.357105674923889</v>
      </c>
      <c r="AH23" s="160">
        <f t="shared" si="78"/>
        <v>52.96777307492389</v>
      </c>
      <c r="AI23" s="160"/>
      <c r="AJ23" s="25">
        <f t="shared" si="56"/>
        <v>134.80000000000001</v>
      </c>
      <c r="AK23" s="25">
        <v>134.80000000000001</v>
      </c>
      <c r="AL23" s="159">
        <f t="shared" si="19"/>
        <v>1.1855143399388022</v>
      </c>
      <c r="AM23" s="159"/>
      <c r="AN23" s="160">
        <f t="shared" si="20"/>
        <v>-27357.754688566019</v>
      </c>
      <c r="AO23" s="160">
        <f t="shared" si="21"/>
        <v>-8.8324615367568455</v>
      </c>
      <c r="AP23" s="160">
        <f t="shared" si="22"/>
        <v>56.44312893675685</v>
      </c>
      <c r="AQ23" s="160"/>
      <c r="AR23" s="25">
        <f t="shared" si="57"/>
        <v>129.94999999999999</v>
      </c>
      <c r="AS23" s="25">
        <v>129.94999999999999</v>
      </c>
      <c r="AT23" s="159">
        <f>AR23/$I23</f>
        <v>1.1428604486279474</v>
      </c>
      <c r="AU23" s="159"/>
      <c r="AV23" s="160">
        <f>(($I23-AR23)*$C$2)</f>
        <v>-21067.595688565991</v>
      </c>
      <c r="AW23" s="160">
        <f>AV23/$C23</f>
        <v>-6.8016813042399917</v>
      </c>
      <c r="AX23" s="160">
        <f>AR23/$C23*$C$2</f>
        <v>54.412348704239996</v>
      </c>
      <c r="AY23" s="160"/>
      <c r="AZ23" s="25">
        <f t="shared" si="58"/>
        <v>89.57</v>
      </c>
      <c r="BA23" s="28">
        <v>89.57</v>
      </c>
      <c r="BB23" s="159">
        <f>AZ23/$I23</f>
        <v>0.78773382365221434</v>
      </c>
      <c r="BC23" s="159"/>
      <c r="BD23" s="160">
        <f>(($I23-AZ23)*$C$2)</f>
        <v>31302.841511434006</v>
      </c>
      <c r="BE23" s="160">
        <f>BD23/$C23</f>
        <v>10.106134322364172</v>
      </c>
      <c r="BF23" s="160">
        <f>AZ23/$C23*$C$2</f>
        <v>37.504533077635827</v>
      </c>
      <c r="BG23" s="160"/>
      <c r="BH23" s="28">
        <f t="shared" si="59"/>
        <v>70.88</v>
      </c>
      <c r="BI23" s="28">
        <v>70.88</v>
      </c>
      <c r="BJ23" s="159">
        <f>BH23/$I23</f>
        <v>0.6233624363120347</v>
      </c>
      <c r="BK23" s="159"/>
      <c r="BL23" s="160">
        <f t="shared" si="65"/>
        <v>55542.650111434006</v>
      </c>
      <c r="BM23" s="160">
        <f t="shared" si="66"/>
        <v>17.931965775094032</v>
      </c>
      <c r="BN23" s="160">
        <f t="shared" si="67"/>
        <v>29.678701624905973</v>
      </c>
      <c r="BO23" s="160"/>
      <c r="BP23" s="161"/>
      <c r="BQ23" s="161"/>
      <c r="BR23" s="159">
        <f>BP23/$I23</f>
        <v>0</v>
      </c>
      <c r="BS23" s="159"/>
      <c r="BT23" s="160"/>
      <c r="BU23" s="28">
        <f t="shared" si="10"/>
        <v>70.88</v>
      </c>
      <c r="BV23" s="28">
        <f t="shared" si="10"/>
        <v>70.88</v>
      </c>
      <c r="BW23" s="159">
        <f>BU23/$I23</f>
        <v>0.6233624363120347</v>
      </c>
      <c r="BX23" s="159"/>
      <c r="BY23" s="160">
        <f>(($I23-BU23)*$C$2)</f>
        <v>55542.650111434006</v>
      </c>
      <c r="BZ23" s="160">
        <f>BY23/$C23</f>
        <v>17.931965775094032</v>
      </c>
      <c r="CA23" s="160">
        <f>BU23/$C23*$C$2</f>
        <v>29.678701624905973</v>
      </c>
      <c r="CB23" s="160"/>
      <c r="CC23" s="28"/>
      <c r="CD23" s="28"/>
      <c r="CE23" s="174"/>
      <c r="CF23" s="159"/>
      <c r="CG23" s="160"/>
      <c r="CH23" s="160"/>
      <c r="CI23" s="160"/>
      <c r="CJ23" s="162"/>
      <c r="CK23" s="162">
        <f t="shared" si="12"/>
        <v>710.18999999999994</v>
      </c>
      <c r="CL23" s="179">
        <f t="shared" si="13"/>
        <v>0.8922641257748386</v>
      </c>
      <c r="CM23" s="189">
        <f t="shared" si="14"/>
        <v>111214.48258003801</v>
      </c>
      <c r="CN23" s="189">
        <f t="shared" si="15"/>
        <v>114.91268574621056</v>
      </c>
    </row>
    <row r="24" spans="1:92" s="54" customFormat="1" ht="27.95" hidden="1" customHeight="1" x14ac:dyDescent="0.25">
      <c r="A24" s="177">
        <v>15</v>
      </c>
      <c r="B24" s="175" t="s">
        <v>170</v>
      </c>
      <c r="C24" s="156">
        <v>3236.2</v>
      </c>
      <c r="D24" s="155"/>
      <c r="E24" s="155"/>
      <c r="F24" s="155"/>
      <c r="G24" s="155"/>
      <c r="H24" s="157">
        <v>3.671E-2</v>
      </c>
      <c r="I24" s="155">
        <f t="shared" si="0"/>
        <v>118.80090199999999</v>
      </c>
      <c r="J24" s="158">
        <f t="shared" si="1"/>
        <v>47.610667400000004</v>
      </c>
      <c r="K24" s="158"/>
      <c r="L24" s="25"/>
      <c r="M24" s="25"/>
      <c r="N24" s="159"/>
      <c r="O24" s="159"/>
      <c r="P24" s="160"/>
      <c r="Q24" s="160"/>
      <c r="R24" s="160"/>
      <c r="S24" s="160"/>
      <c r="T24" s="25"/>
      <c r="U24" s="25"/>
      <c r="V24" s="159"/>
      <c r="W24" s="159"/>
      <c r="X24" s="160"/>
      <c r="Y24" s="160"/>
      <c r="Z24" s="160"/>
      <c r="AA24" s="160"/>
      <c r="AB24" s="25"/>
      <c r="AC24" s="25"/>
      <c r="AD24" s="159"/>
      <c r="AE24" s="159"/>
      <c r="AF24" s="160"/>
      <c r="AG24" s="160"/>
      <c r="AH24" s="160"/>
      <c r="AI24" s="160"/>
      <c r="AJ24" s="25"/>
      <c r="AK24" s="25"/>
      <c r="AL24" s="159"/>
      <c r="AM24" s="159"/>
      <c r="AN24" s="160"/>
      <c r="AO24" s="160"/>
      <c r="AP24" s="160"/>
      <c r="AQ24" s="160"/>
      <c r="AR24" s="25"/>
      <c r="AS24" s="25"/>
      <c r="AT24" s="159">
        <f t="shared" ref="AT24" si="92">AR24/$I24</f>
        <v>0</v>
      </c>
      <c r="AU24" s="159"/>
      <c r="AV24" s="160"/>
      <c r="AW24" s="160"/>
      <c r="AX24" s="160"/>
      <c r="AY24" s="160"/>
      <c r="AZ24" s="25"/>
      <c r="BA24" s="28"/>
      <c r="BB24" s="159"/>
      <c r="BC24" s="159"/>
      <c r="BD24" s="160"/>
      <c r="BE24" s="160"/>
      <c r="BF24" s="160"/>
      <c r="BG24" s="160"/>
      <c r="BH24" s="28"/>
      <c r="BI24" s="28"/>
      <c r="BJ24" s="159"/>
      <c r="BK24" s="159"/>
      <c r="BL24" s="160"/>
      <c r="BM24" s="160"/>
      <c r="BN24" s="160"/>
      <c r="BO24" s="160"/>
      <c r="BP24" s="161"/>
      <c r="BQ24" s="161"/>
      <c r="BR24" s="159"/>
      <c r="BS24" s="159"/>
      <c r="BT24" s="160"/>
      <c r="BU24" s="28"/>
      <c r="BV24" s="28"/>
      <c r="BW24" s="159"/>
      <c r="BX24" s="159"/>
      <c r="BY24" s="160"/>
      <c r="BZ24" s="160"/>
      <c r="CA24" s="160"/>
      <c r="CB24" s="160"/>
      <c r="CC24" s="28"/>
      <c r="CD24" s="28"/>
      <c r="CE24" s="174"/>
      <c r="CF24" s="159"/>
      <c r="CG24" s="160"/>
      <c r="CH24" s="160"/>
      <c r="CI24" s="160"/>
      <c r="CJ24" s="162"/>
      <c r="CK24" s="162">
        <f t="shared" si="12"/>
        <v>0</v>
      </c>
      <c r="CL24" s="179">
        <f t="shared" si="13"/>
        <v>0</v>
      </c>
      <c r="CM24" s="171">
        <f t="shared" si="14"/>
        <v>0</v>
      </c>
      <c r="CN24" s="171">
        <f t="shared" si="15"/>
        <v>0</v>
      </c>
    </row>
    <row r="25" spans="1:92" s="54" customFormat="1" ht="27.95" customHeight="1" x14ac:dyDescent="0.25">
      <c r="A25" s="163">
        <v>16</v>
      </c>
      <c r="B25" s="164" t="s">
        <v>175</v>
      </c>
      <c r="C25" s="166">
        <v>2358.6999999999998</v>
      </c>
      <c r="D25" s="165"/>
      <c r="E25" s="165"/>
      <c r="F25" s="165"/>
      <c r="G25" s="165"/>
      <c r="H25" s="167">
        <v>3.671E-2</v>
      </c>
      <c r="I25" s="165">
        <f t="shared" si="0"/>
        <v>86.587876999999992</v>
      </c>
      <c r="J25" s="168">
        <f t="shared" si="1"/>
        <v>47.610667400000004</v>
      </c>
      <c r="K25" s="168"/>
      <c r="L25" s="150"/>
      <c r="M25" s="150"/>
      <c r="N25" s="169"/>
      <c r="O25" s="170"/>
      <c r="P25" s="171"/>
      <c r="Q25" s="171"/>
      <c r="R25" s="171"/>
      <c r="S25" s="171"/>
      <c r="T25" s="150"/>
      <c r="U25" s="150"/>
      <c r="V25" s="169"/>
      <c r="W25" s="170"/>
      <c r="X25" s="171"/>
      <c r="Y25" s="171"/>
      <c r="Z25" s="171"/>
      <c r="AA25" s="171"/>
      <c r="AB25" s="150">
        <f t="shared" ref="AB25:AB30" si="93">AC25-AE25*0.047</f>
        <v>66.94</v>
      </c>
      <c r="AC25" s="150">
        <v>76.34</v>
      </c>
      <c r="AD25" s="169">
        <f t="shared" si="17"/>
        <v>0.77308743809482716</v>
      </c>
      <c r="AE25" s="170">
        <v>200</v>
      </c>
      <c r="AF25" s="171">
        <f t="shared" ref="AF25:AF38" si="94">(($I25-AB25)*$C$2)</f>
        <v>25482.117596379994</v>
      </c>
      <c r="AG25" s="171">
        <f t="shared" ref="AG25:AG38" si="95">AF25/$C25</f>
        <v>10.803458513749097</v>
      </c>
      <c r="AH25" s="171">
        <f t="shared" ref="AH25:AH38" si="96">AB25/$C25*$C$2</f>
        <v>36.807208886250905</v>
      </c>
      <c r="AI25" s="171"/>
      <c r="AJ25" s="150">
        <f t="shared" ref="AJ25:AJ30" si="97">AK25-AM25*0.047</f>
        <v>98.16</v>
      </c>
      <c r="AK25" s="150">
        <v>107.56</v>
      </c>
      <c r="AL25" s="169">
        <f t="shared" ref="AL25:AL29" si="98">AJ25/$I25</f>
        <v>1.1336459952702156</v>
      </c>
      <c r="AM25" s="170">
        <v>200</v>
      </c>
      <c r="AN25" s="171">
        <f t="shared" ref="AN25:AN38" si="99">(($I25-AJ25)*$C$2)</f>
        <v>-15008.349203620008</v>
      </c>
      <c r="AO25" s="171">
        <f t="shared" ref="AO25:AO38" si="100">AN25/$C25</f>
        <v>-6.3629750301522066</v>
      </c>
      <c r="AP25" s="171">
        <f t="shared" ref="AP25:AP38" si="101">AJ25/$C25*$C$2</f>
        <v>53.973642430152204</v>
      </c>
      <c r="AQ25" s="171"/>
      <c r="AR25" s="150">
        <f t="shared" ref="AR25:AR30" si="102">AS25-AU25*0.047</f>
        <v>96.679999999999993</v>
      </c>
      <c r="AS25" s="150">
        <v>106.08</v>
      </c>
      <c r="AT25" s="169">
        <f>AR25/$I25</f>
        <v>1.116553533238839</v>
      </c>
      <c r="AU25" s="170">
        <v>200</v>
      </c>
      <c r="AV25" s="171">
        <f t="shared" ref="AV25:AV26" si="103">(($I25-AR25)*$C$2)</f>
        <v>-13088.878003620002</v>
      </c>
      <c r="AW25" s="171">
        <f t="shared" ref="AW25:AW26" si="104">AV25/$C25</f>
        <v>-5.5491915053292082</v>
      </c>
      <c r="AX25" s="171">
        <f t="shared" ref="AX25:AX26" si="105">AR25/$C25*$C$2</f>
        <v>53.159858905329202</v>
      </c>
      <c r="AY25" s="171"/>
      <c r="AZ25" s="150">
        <f t="shared" ref="AZ25:AZ30" si="106">BA25-BC25*0.047</f>
        <v>75.649999999999991</v>
      </c>
      <c r="BA25" s="151">
        <v>85.05</v>
      </c>
      <c r="BB25" s="169">
        <f>AZ25/$I25</f>
        <v>0.87367888694164431</v>
      </c>
      <c r="BC25" s="170">
        <v>200</v>
      </c>
      <c r="BD25" s="171">
        <f t="shared" ref="BD25:BD26" si="107">(($I25-AZ25)*$C$2)</f>
        <v>14185.770196380001</v>
      </c>
      <c r="BE25" s="171">
        <f t="shared" ref="BE25:BE26" si="108">BD25/$C25</f>
        <v>6.0142324994191725</v>
      </c>
      <c r="BF25" s="171">
        <f t="shared" ref="BF25:BF26" si="109">AZ25/$C25*$C$2</f>
        <v>41.596434900580832</v>
      </c>
      <c r="BG25" s="171"/>
      <c r="BH25" s="150">
        <f t="shared" ref="BH25:BH27" si="110">BI25-BK25*0.047</f>
        <v>64.739999999999995</v>
      </c>
      <c r="BI25" s="151">
        <v>74.14</v>
      </c>
      <c r="BJ25" s="169">
        <f>BH25/$I25</f>
        <v>0.74767972426440255</v>
      </c>
      <c r="BK25" s="170">
        <v>200</v>
      </c>
      <c r="BL25" s="171">
        <f t="shared" ref="BL25:BL26" si="111">(($I25-BH25)*$C$2)</f>
        <v>28335.385596379998</v>
      </c>
      <c r="BM25" s="171">
        <f t="shared" ref="BM25:BM26" si="112">BL25/$C25</f>
        <v>12.013136726323822</v>
      </c>
      <c r="BN25" s="171">
        <f t="shared" ref="BN25:BN26" si="113">BH25/$C25*$C$2</f>
        <v>35.597530673676182</v>
      </c>
      <c r="BO25" s="171"/>
      <c r="BP25" s="170"/>
      <c r="BQ25" s="170"/>
      <c r="BR25" s="169"/>
      <c r="BS25" s="170"/>
      <c r="BT25" s="171"/>
      <c r="BU25" s="150"/>
      <c r="BV25" s="151"/>
      <c r="BW25" s="169"/>
      <c r="BX25" s="170"/>
      <c r="BY25" s="171"/>
      <c r="BZ25" s="171"/>
      <c r="CA25" s="171"/>
      <c r="CB25" s="171"/>
      <c r="CC25" s="150"/>
      <c r="CD25" s="151"/>
      <c r="CE25" s="172"/>
      <c r="CF25" s="170"/>
      <c r="CG25" s="170"/>
      <c r="CH25" s="171"/>
      <c r="CI25" s="171"/>
      <c r="CJ25" s="173"/>
      <c r="CK25" s="173">
        <f t="shared" si="12"/>
        <v>402.16999999999996</v>
      </c>
      <c r="CL25" s="188">
        <f t="shared" si="13"/>
        <v>0.92892911556198587</v>
      </c>
      <c r="CM25" s="171">
        <f t="shared" si="14"/>
        <v>39906.046181899983</v>
      </c>
      <c r="CN25" s="171">
        <f t="shared" si="15"/>
        <v>40.503055151363036</v>
      </c>
    </row>
    <row r="26" spans="1:92" s="54" customFormat="1" ht="27.95" customHeight="1" x14ac:dyDescent="0.25">
      <c r="A26" s="163">
        <v>17</v>
      </c>
      <c r="B26" s="164" t="s">
        <v>124</v>
      </c>
      <c r="C26" s="166">
        <v>4824.6000000000004</v>
      </c>
      <c r="D26" s="165"/>
      <c r="E26" s="165"/>
      <c r="F26" s="165"/>
      <c r="G26" s="165"/>
      <c r="H26" s="167">
        <v>3.671E-2</v>
      </c>
      <c r="I26" s="165">
        <f t="shared" si="0"/>
        <v>177.11106600000002</v>
      </c>
      <c r="J26" s="168">
        <f t="shared" si="1"/>
        <v>47.610667400000004</v>
      </c>
      <c r="K26" s="168"/>
      <c r="L26" s="150">
        <f t="shared" ref="L26:L30" si="114">M26-O26*0.047</f>
        <v>68.793030097000013</v>
      </c>
      <c r="M26" s="150">
        <v>88.26</v>
      </c>
      <c r="N26" s="169">
        <f>L26/$I26</f>
        <v>0.38841745832527486</v>
      </c>
      <c r="O26" s="170">
        <v>414.19084900000001</v>
      </c>
      <c r="P26" s="171">
        <f t="shared" ref="P26:P38" si="115">(($I26-L26)*$C$2)</f>
        <v>140481.99348403685</v>
      </c>
      <c r="Q26" s="171">
        <f t="shared" ref="Q26:Q38" si="116">P26/$C26</f>
        <v>29.117852979321984</v>
      </c>
      <c r="R26" s="171">
        <f t="shared" ref="R26:R38" si="117">L26/$C26*$C$2</f>
        <v>18.492814420678023</v>
      </c>
      <c r="S26" s="171"/>
      <c r="T26" s="150">
        <f t="shared" ref="T26:T30" si="118">U26-W26*0.047</f>
        <v>178.623030097</v>
      </c>
      <c r="U26" s="150">
        <v>198.09</v>
      </c>
      <c r="V26" s="169">
        <f t="shared" ref="V26:V38" si="119">T26/$I26</f>
        <v>1.0085368132615722</v>
      </c>
      <c r="W26" s="170">
        <v>414.19084900000001</v>
      </c>
      <c r="X26" s="171">
        <f t="shared" ref="X26:X38" si="120">(($I26-T26)*$C$2)</f>
        <v>-1960.9267159631477</v>
      </c>
      <c r="Y26" s="171">
        <f t="shared" ref="Y26:Y38" si="121">X26/$C26</f>
        <v>-0.40644337685261939</v>
      </c>
      <c r="Z26" s="171">
        <f t="shared" ref="Z26:Z38" si="122">T26/$C26*$C$2</f>
        <v>48.017110776852618</v>
      </c>
      <c r="AA26" s="171"/>
      <c r="AB26" s="150">
        <f t="shared" si="93"/>
        <v>203.493030097</v>
      </c>
      <c r="AC26" s="150">
        <v>222.96</v>
      </c>
      <c r="AD26" s="169">
        <f t="shared" ref="AD26:AD29" si="123">AB26/$I26</f>
        <v>1.1489571752506982</v>
      </c>
      <c r="AE26" s="170">
        <v>414.19084900000001</v>
      </c>
      <c r="AF26" s="171">
        <f t="shared" si="94"/>
        <v>-34215.824515963155</v>
      </c>
      <c r="AG26" s="171">
        <f t="shared" si="95"/>
        <v>-7.0919505277045047</v>
      </c>
      <c r="AH26" s="171">
        <f t="shared" si="96"/>
        <v>54.702617927704509</v>
      </c>
      <c r="AI26" s="171"/>
      <c r="AJ26" s="150">
        <f t="shared" si="97"/>
        <v>185.29303009699998</v>
      </c>
      <c r="AK26" s="150">
        <v>204.76</v>
      </c>
      <c r="AL26" s="169">
        <f t="shared" si="98"/>
        <v>1.0461967977596609</v>
      </c>
      <c r="AM26" s="170">
        <v>414.19084900000001</v>
      </c>
      <c r="AN26" s="171">
        <f t="shared" si="99"/>
        <v>-10611.516515963132</v>
      </c>
      <c r="AO26" s="171">
        <f t="shared" si="100"/>
        <v>-2.1994603730802824</v>
      </c>
      <c r="AP26" s="171">
        <f t="shared" si="101"/>
        <v>49.810127773080289</v>
      </c>
      <c r="AQ26" s="171"/>
      <c r="AR26" s="150">
        <f t="shared" si="102"/>
        <v>166.20303009699998</v>
      </c>
      <c r="AS26" s="150">
        <v>185.67</v>
      </c>
      <c r="AT26" s="169">
        <f>AR26/$I26</f>
        <v>0.93841132488582024</v>
      </c>
      <c r="AU26" s="170">
        <v>414.19084900000001</v>
      </c>
      <c r="AV26" s="171">
        <f t="shared" si="103"/>
        <v>14147.068084036873</v>
      </c>
      <c r="AW26" s="171">
        <f t="shared" si="104"/>
        <v>2.9322779264678673</v>
      </c>
      <c r="AX26" s="171">
        <f t="shared" si="105"/>
        <v>44.678389473532143</v>
      </c>
      <c r="AY26" s="171"/>
      <c r="AZ26" s="150">
        <f t="shared" si="106"/>
        <v>188.713030097</v>
      </c>
      <c r="BA26" s="151">
        <v>208.18</v>
      </c>
      <c r="BB26" s="169">
        <f>AZ26/$I26</f>
        <v>1.0655067148486361</v>
      </c>
      <c r="BC26" s="170">
        <v>414.19084900000001</v>
      </c>
      <c r="BD26" s="171">
        <f t="shared" si="107"/>
        <v>-15047.051315963152</v>
      </c>
      <c r="BE26" s="171">
        <f t="shared" si="108"/>
        <v>-3.1188184131250574</v>
      </c>
      <c r="BF26" s="171">
        <f t="shared" si="109"/>
        <v>50.729485813125059</v>
      </c>
      <c r="BG26" s="171"/>
      <c r="BH26" s="150">
        <f t="shared" si="110"/>
        <v>148.44303009699999</v>
      </c>
      <c r="BI26" s="151">
        <v>167.91</v>
      </c>
      <c r="BJ26" s="169">
        <f>BH26/$I26</f>
        <v>0.8381352642132478</v>
      </c>
      <c r="BK26" s="170">
        <v>414.19084900000001</v>
      </c>
      <c r="BL26" s="171">
        <f t="shared" si="111"/>
        <v>37180.722484036865</v>
      </c>
      <c r="BM26" s="171">
        <f t="shared" si="112"/>
        <v>7.7064880993319367</v>
      </c>
      <c r="BN26" s="171">
        <f t="shared" si="113"/>
        <v>39.904179300668069</v>
      </c>
      <c r="BO26" s="171"/>
      <c r="BP26" s="170"/>
      <c r="BQ26" s="170"/>
      <c r="BR26" s="169"/>
      <c r="BS26" s="170"/>
      <c r="BT26" s="171"/>
      <c r="BU26" s="150"/>
      <c r="BV26" s="151"/>
      <c r="BW26" s="169"/>
      <c r="BX26" s="170"/>
      <c r="BY26" s="171"/>
      <c r="BZ26" s="171"/>
      <c r="CA26" s="171"/>
      <c r="CB26" s="171"/>
      <c r="CC26" s="150"/>
      <c r="CD26" s="151"/>
      <c r="CE26" s="172"/>
      <c r="CF26" s="170"/>
      <c r="CG26" s="170"/>
      <c r="CH26" s="171"/>
      <c r="CI26" s="171"/>
      <c r="CJ26" s="173"/>
      <c r="CK26" s="173">
        <f t="shared" si="12"/>
        <v>1139.5612106789999</v>
      </c>
      <c r="CL26" s="188">
        <f t="shared" si="13"/>
        <v>0.91916593550641579</v>
      </c>
      <c r="CM26" s="171">
        <f t="shared" si="14"/>
        <v>129974.46498825803</v>
      </c>
      <c r="CN26" s="171">
        <f t="shared" si="15"/>
        <v>126.05400609007873</v>
      </c>
    </row>
    <row r="27" spans="1:92" s="54" customFormat="1" ht="27.95" customHeight="1" x14ac:dyDescent="0.25">
      <c r="A27" s="163">
        <v>18</v>
      </c>
      <c r="B27" s="164" t="s">
        <v>126</v>
      </c>
      <c r="C27" s="166">
        <v>4293.1000000000004</v>
      </c>
      <c r="D27" s="165">
        <v>4795</v>
      </c>
      <c r="E27" s="165">
        <f>F27+G27</f>
        <v>4293.1000000000004</v>
      </c>
      <c r="F27" s="165">
        <v>4293.1000000000004</v>
      </c>
      <c r="G27" s="165"/>
      <c r="H27" s="167">
        <v>3.671E-2</v>
      </c>
      <c r="I27" s="165">
        <f t="shared" si="0"/>
        <v>157.59970100000001</v>
      </c>
      <c r="J27" s="168">
        <f t="shared" si="1"/>
        <v>47.610667400000004</v>
      </c>
      <c r="K27" s="168"/>
      <c r="L27" s="150">
        <f t="shared" si="114"/>
        <v>77.713030097000001</v>
      </c>
      <c r="M27" s="150">
        <v>97.18</v>
      </c>
      <c r="N27" s="169">
        <f>L27/$I27</f>
        <v>0.4931039183697436</v>
      </c>
      <c r="O27" s="170">
        <v>414.19084900000001</v>
      </c>
      <c r="P27" s="171">
        <f t="shared" si="115"/>
        <v>103608.21896093684</v>
      </c>
      <c r="Q27" s="171">
        <f t="shared" si="116"/>
        <v>24.133660748861388</v>
      </c>
      <c r="R27" s="171">
        <f t="shared" si="117"/>
        <v>23.477006651138613</v>
      </c>
      <c r="S27" s="171"/>
      <c r="T27" s="150">
        <f t="shared" si="118"/>
        <v>130.773030097</v>
      </c>
      <c r="U27" s="150">
        <v>150.24</v>
      </c>
      <c r="V27" s="169">
        <f t="shared" si="119"/>
        <v>0.82977968401729385</v>
      </c>
      <c r="W27" s="170">
        <v>414.19084900000001</v>
      </c>
      <c r="X27" s="171">
        <f t="shared" si="120"/>
        <v>34792.582560936833</v>
      </c>
      <c r="Y27" s="171">
        <f t="shared" si="121"/>
        <v>8.1043028489755251</v>
      </c>
      <c r="Z27" s="171">
        <f t="shared" si="122"/>
        <v>39.506364551024475</v>
      </c>
      <c r="AA27" s="171"/>
      <c r="AB27" s="150">
        <f t="shared" si="93"/>
        <v>146.13303009699999</v>
      </c>
      <c r="AC27" s="150">
        <v>165.6</v>
      </c>
      <c r="AD27" s="169">
        <f t="shared" si="123"/>
        <v>0.92724179785721783</v>
      </c>
      <c r="AE27" s="170">
        <v>414.19084900000001</v>
      </c>
      <c r="AF27" s="171">
        <f t="shared" si="94"/>
        <v>14871.584160936849</v>
      </c>
      <c r="AG27" s="171">
        <f t="shared" si="95"/>
        <v>3.4640665628419667</v>
      </c>
      <c r="AH27" s="171">
        <f t="shared" si="96"/>
        <v>44.146600837158033</v>
      </c>
      <c r="AI27" s="171"/>
      <c r="AJ27" s="150">
        <f t="shared" si="97"/>
        <v>145.243030097</v>
      </c>
      <c r="AK27" s="150">
        <v>164.71</v>
      </c>
      <c r="AL27" s="169">
        <f t="shared" si="98"/>
        <v>0.92159457902144115</v>
      </c>
      <c r="AM27" s="170">
        <v>414.19084900000001</v>
      </c>
      <c r="AN27" s="171">
        <f t="shared" si="99"/>
        <v>16025.860760936832</v>
      </c>
      <c r="AO27" s="171">
        <f t="shared" si="100"/>
        <v>3.7329344205671497</v>
      </c>
      <c r="AP27" s="171">
        <f t="shared" si="101"/>
        <v>43.877732979432857</v>
      </c>
      <c r="AQ27" s="171"/>
      <c r="AR27" s="150">
        <f t="shared" si="102"/>
        <v>140.593030097</v>
      </c>
      <c r="AS27" s="150">
        <v>160.06</v>
      </c>
      <c r="AT27" s="169">
        <f>AR27/$I27</f>
        <v>0.89208944690193281</v>
      </c>
      <c r="AU27" s="170">
        <v>414.19084900000001</v>
      </c>
      <c r="AV27" s="171">
        <f>(($I27-AR27)*$C$2)</f>
        <v>22056.631760936838</v>
      </c>
      <c r="AW27" s="171">
        <f>AV27/$C27</f>
        <v>5.1376934525021163</v>
      </c>
      <c r="AX27" s="171">
        <f>AR27/$C27*$C$2</f>
        <v>42.472973947497884</v>
      </c>
      <c r="AY27" s="171"/>
      <c r="AZ27" s="150">
        <f t="shared" si="106"/>
        <v>111.03303009699999</v>
      </c>
      <c r="BA27" s="151">
        <v>130.5</v>
      </c>
      <c r="BB27" s="169">
        <f>AZ27/$I27</f>
        <v>0.70452563927770384</v>
      </c>
      <c r="BC27" s="170">
        <v>414.19084900000001</v>
      </c>
      <c r="BD27" s="171">
        <f>(($I27-AZ27)*$C$2)</f>
        <v>60394.178160936841</v>
      </c>
      <c r="BE27" s="171">
        <f>BD27/$C27</f>
        <v>14.067731513576865</v>
      </c>
      <c r="BF27" s="171">
        <f>AZ27/$C27*$C$2</f>
        <v>33.542935886423138</v>
      </c>
      <c r="BG27" s="171"/>
      <c r="BH27" s="150">
        <f t="shared" si="110"/>
        <v>89.143030097000008</v>
      </c>
      <c r="BI27" s="151">
        <v>108.61</v>
      </c>
      <c r="BJ27" s="169">
        <f>BH27/$I27</f>
        <v>0.56562943667640586</v>
      </c>
      <c r="BK27" s="170">
        <v>414.19084900000001</v>
      </c>
      <c r="BL27" s="171">
        <f>(($I27-BH27)*$C$2)</f>
        <v>88784.194760936822</v>
      </c>
      <c r="BM27" s="171">
        <f>BL27/$C27</f>
        <v>20.680672418750277</v>
      </c>
      <c r="BN27" s="171">
        <f>BH27/$C27*$C$2</f>
        <v>26.92999498124972</v>
      </c>
      <c r="BO27" s="171"/>
      <c r="BP27" s="170"/>
      <c r="BQ27" s="170"/>
      <c r="BR27" s="169">
        <f>BP27/$I27</f>
        <v>0</v>
      </c>
      <c r="BS27" s="170"/>
      <c r="BT27" s="171"/>
      <c r="BU27" s="150">
        <f t="shared" si="10"/>
        <v>89.143030097000008</v>
      </c>
      <c r="BV27" s="151">
        <f t="shared" si="10"/>
        <v>108.61</v>
      </c>
      <c r="BW27" s="169">
        <f>BU27/$I27</f>
        <v>0.56562943667640586</v>
      </c>
      <c r="BX27" s="170">
        <f t="shared" si="43"/>
        <v>414.19084900000001</v>
      </c>
      <c r="BY27" s="171">
        <f>(($I27-BU27)*$C$2)</f>
        <v>88784.194760936822</v>
      </c>
      <c r="BZ27" s="171">
        <f>BY27/$C27</f>
        <v>20.680672418750277</v>
      </c>
      <c r="CA27" s="171">
        <f>BU27/$C27*$C$2</f>
        <v>26.92999498124972</v>
      </c>
      <c r="CB27" s="171"/>
      <c r="CC27" s="150"/>
      <c r="CD27" s="151"/>
      <c r="CE27" s="172">
        <f t="shared" si="47"/>
        <v>0</v>
      </c>
      <c r="CF27" s="170">
        <f t="shared" si="48"/>
        <v>26.92999498124972</v>
      </c>
      <c r="CG27" s="170">
        <f t="shared" ref="CG27:CG30" si="124">CD27-CF27*0.047</f>
        <v>-1.2657097641187369</v>
      </c>
      <c r="CH27" s="171">
        <f>CG27*$C$2</f>
        <v>-1641.5496214761547</v>
      </c>
      <c r="CI27" s="171">
        <f>CH27/C27</f>
        <v>-0.38236929525893981</v>
      </c>
      <c r="CJ27" s="173"/>
      <c r="CK27" s="173">
        <f t="shared" si="12"/>
        <v>840.63121067900011</v>
      </c>
      <c r="CL27" s="188">
        <f t="shared" si="13"/>
        <v>0.76199492887453413</v>
      </c>
      <c r="CM27" s="171">
        <f t="shared" si="14"/>
        <v>340533.25112655788</v>
      </c>
      <c r="CN27" s="171">
        <f t="shared" si="15"/>
        <v>140.44945288176228</v>
      </c>
    </row>
    <row r="28" spans="1:92" s="54" customFormat="1" ht="27.95" customHeight="1" x14ac:dyDescent="0.25">
      <c r="A28" s="177">
        <v>19</v>
      </c>
      <c r="B28" s="175" t="s">
        <v>127</v>
      </c>
      <c r="C28" s="156">
        <v>4845.6000000000004</v>
      </c>
      <c r="D28" s="155"/>
      <c r="E28" s="155"/>
      <c r="F28" s="155"/>
      <c r="G28" s="155"/>
      <c r="H28" s="157">
        <v>3.671E-2</v>
      </c>
      <c r="I28" s="155">
        <f t="shared" si="0"/>
        <v>177.88197600000001</v>
      </c>
      <c r="J28" s="158">
        <f t="shared" si="1"/>
        <v>47.610667400000004</v>
      </c>
      <c r="K28" s="158"/>
      <c r="L28" s="25">
        <f>M28</f>
        <v>119.07</v>
      </c>
      <c r="M28" s="25">
        <v>119.07</v>
      </c>
      <c r="N28" s="159">
        <f t="shared" ref="N28" si="125">L28/$I28</f>
        <v>0.66937641844050566</v>
      </c>
      <c r="O28" s="161"/>
      <c r="P28" s="160">
        <f t="shared" si="115"/>
        <v>76275.604153440028</v>
      </c>
      <c r="Q28" s="160">
        <f t="shared" si="116"/>
        <v>15.741209376225859</v>
      </c>
      <c r="R28" s="160">
        <f t="shared" si="117"/>
        <v>31.869458023774143</v>
      </c>
      <c r="S28" s="160"/>
      <c r="T28" s="25">
        <f t="shared" ref="T28" si="126">U28</f>
        <v>186.89</v>
      </c>
      <c r="U28" s="25">
        <v>186.89</v>
      </c>
      <c r="V28" s="159">
        <f t="shared" si="119"/>
        <v>1.0506404538703797</v>
      </c>
      <c r="W28" s="161"/>
      <c r="X28" s="160">
        <f t="shared" si="120"/>
        <v>-11682.866646559971</v>
      </c>
      <c r="Y28" s="160">
        <f t="shared" si="121"/>
        <v>-2.4110258062076872</v>
      </c>
      <c r="Z28" s="160">
        <f t="shared" si="122"/>
        <v>50.021693206207686</v>
      </c>
      <c r="AA28" s="160"/>
      <c r="AB28" s="25">
        <f t="shared" si="93"/>
        <v>221.51</v>
      </c>
      <c r="AC28" s="25">
        <v>221.51</v>
      </c>
      <c r="AD28" s="159">
        <f t="shared" si="123"/>
        <v>1.245263882159708</v>
      </c>
      <c r="AE28" s="161"/>
      <c r="AF28" s="160">
        <f t="shared" si="94"/>
        <v>-56582.929446559981</v>
      </c>
      <c r="AG28" s="160">
        <f t="shared" si="95"/>
        <v>-11.677177118738644</v>
      </c>
      <c r="AH28" s="160">
        <f t="shared" si="96"/>
        <v>59.287844518738652</v>
      </c>
      <c r="AI28" s="160"/>
      <c r="AJ28" s="25">
        <f t="shared" si="97"/>
        <v>212.66</v>
      </c>
      <c r="AK28" s="25">
        <v>212.66</v>
      </c>
      <c r="AL28" s="159">
        <f>AJ28/$I28</f>
        <v>1.1955117926056769</v>
      </c>
      <c r="AM28" s="161"/>
      <c r="AN28" s="160">
        <f t="shared" si="99"/>
        <v>-45105.010446559987</v>
      </c>
      <c r="AO28" s="160">
        <f t="shared" si="100"/>
        <v>-9.3084469305266602</v>
      </c>
      <c r="AP28" s="160">
        <f t="shared" si="101"/>
        <v>56.919114330526661</v>
      </c>
      <c r="AQ28" s="160"/>
      <c r="AR28" s="25">
        <f t="shared" si="102"/>
        <v>183.64726253000001</v>
      </c>
      <c r="AS28" s="25">
        <v>200.58</v>
      </c>
      <c r="AT28" s="159">
        <f t="shared" ref="AT28" si="127">AR28/$I28</f>
        <v>1.032410740310193</v>
      </c>
      <c r="AU28" s="161">
        <v>360.27100999999999</v>
      </c>
      <c r="AV28" s="160">
        <f t="shared" ref="AV28" si="128">(($I28-AR28)*$C$2)</f>
        <v>-7477.2307122181965</v>
      </c>
      <c r="AW28" s="160">
        <f t="shared" ref="AW28" si="129">AV28/$C28</f>
        <v>-1.5430969770963752</v>
      </c>
      <c r="AX28" s="160">
        <f t="shared" ref="AX28" si="130">AR28/$C28*$C$2</f>
        <v>49.15376437709638</v>
      </c>
      <c r="AY28" s="160"/>
      <c r="AZ28" s="25">
        <f t="shared" si="106"/>
        <v>182.19</v>
      </c>
      <c r="BA28" s="28">
        <f>BA29+BA30</f>
        <v>182.19</v>
      </c>
      <c r="BB28" s="159">
        <f t="shared" ref="BB28" si="131">AZ28/$I28</f>
        <v>1.0242184402089169</v>
      </c>
      <c r="BC28" s="159"/>
      <c r="BD28" s="160">
        <f t="shared" ref="BD28" si="132">(($I28-AZ28)*$C$2)</f>
        <v>-5587.2486465599859</v>
      </c>
      <c r="BE28" s="160">
        <f t="shared" ref="BE28" si="133">BD28/$C28</f>
        <v>-1.1530561017335283</v>
      </c>
      <c r="BF28" s="160">
        <f t="shared" ref="BF28" si="134">AZ28/$C28*$C$2</f>
        <v>48.76372350173353</v>
      </c>
      <c r="BG28" s="160"/>
      <c r="BH28" s="28">
        <f>BI28</f>
        <v>126.64</v>
      </c>
      <c r="BI28" s="28">
        <v>126.64</v>
      </c>
      <c r="BJ28" s="159">
        <f t="shared" ref="BJ28" si="135">BH28/$I28</f>
        <v>0.71193272555056386</v>
      </c>
      <c r="BK28" s="161"/>
      <c r="BL28" s="160">
        <f t="shared" ref="BL28" si="136">(($I28-BH28)*$C$2)</f>
        <v>66457.768353440013</v>
      </c>
      <c r="BM28" s="160">
        <f t="shared" ref="BM28" si="137">BL28/$C28</f>
        <v>13.71507519263662</v>
      </c>
      <c r="BN28" s="171">
        <f>BH28/$C28*$C$2</f>
        <v>33.895592207363379</v>
      </c>
      <c r="BO28" s="160"/>
      <c r="BP28" s="161"/>
      <c r="BQ28" s="161"/>
      <c r="BR28" s="159"/>
      <c r="BS28" s="161"/>
      <c r="BT28" s="160"/>
      <c r="BU28" s="25"/>
      <c r="BV28" s="28"/>
      <c r="BW28" s="159"/>
      <c r="BX28" s="161"/>
      <c r="BY28" s="160"/>
      <c r="BZ28" s="160"/>
      <c r="CA28" s="160"/>
      <c r="CB28" s="160"/>
      <c r="CC28" s="25"/>
      <c r="CD28" s="28"/>
      <c r="CE28" s="174"/>
      <c r="CF28" s="161"/>
      <c r="CG28" s="161"/>
      <c r="CH28" s="160"/>
      <c r="CI28" s="160"/>
      <c r="CJ28" s="162"/>
      <c r="CK28" s="162">
        <f t="shared" si="12"/>
        <v>1232.6072625300001</v>
      </c>
      <c r="CL28" s="179">
        <f t="shared" si="13"/>
        <v>0.98990777902084914</v>
      </c>
      <c r="CM28" s="189">
        <f t="shared" si="14"/>
        <v>16298.086608421923</v>
      </c>
      <c r="CN28" s="189">
        <f t="shared" si="15"/>
        <v>107.84617568547588</v>
      </c>
    </row>
    <row r="29" spans="1:92" s="54" customFormat="1" ht="27.95" customHeight="1" x14ac:dyDescent="0.25">
      <c r="A29" s="163">
        <v>20</v>
      </c>
      <c r="B29" s="164" t="s">
        <v>174</v>
      </c>
      <c r="C29" s="166">
        <v>5503.9900000000007</v>
      </c>
      <c r="D29" s="178">
        <f>D30+D31</f>
        <v>4886.5</v>
      </c>
      <c r="E29" s="165">
        <f>F29+G29</f>
        <v>5503.9900000000007</v>
      </c>
      <c r="F29" s="178">
        <v>4887.3900000000003</v>
      </c>
      <c r="G29" s="178">
        <v>616.6</v>
      </c>
      <c r="H29" s="167">
        <v>3.671E-2</v>
      </c>
      <c r="I29" s="165">
        <f t="shared" si="0"/>
        <v>202.05147290000002</v>
      </c>
      <c r="J29" s="168">
        <f t="shared" si="1"/>
        <v>47.610667400000004</v>
      </c>
      <c r="K29" s="168"/>
      <c r="L29" s="150">
        <f t="shared" si="114"/>
        <v>126.57026253000001</v>
      </c>
      <c r="M29" s="152">
        <f>M30+M31</f>
        <v>143.55000000000001</v>
      </c>
      <c r="N29" s="169">
        <f t="shared" ref="N29:N38" si="138">L29/$I29</f>
        <v>0.62642583453297851</v>
      </c>
      <c r="O29" s="170">
        <v>361.27100999999999</v>
      </c>
      <c r="P29" s="171">
        <f t="shared" si="115"/>
        <v>97894.600977267823</v>
      </c>
      <c r="Q29" s="171">
        <f t="shared" si="116"/>
        <v>17.786115341282926</v>
      </c>
      <c r="R29" s="171">
        <f t="shared" si="117"/>
        <v>29.824552058717074</v>
      </c>
      <c r="S29" s="171"/>
      <c r="T29" s="150">
        <f t="shared" si="118"/>
        <v>175.82026252999998</v>
      </c>
      <c r="U29" s="152">
        <f>U30+U31</f>
        <v>192.79999999999998</v>
      </c>
      <c r="V29" s="169">
        <f t="shared" si="119"/>
        <v>0.87017560429771046</v>
      </c>
      <c r="W29" s="170">
        <v>361.27100999999999</v>
      </c>
      <c r="X29" s="171">
        <f t="shared" si="120"/>
        <v>34020.305977267853</v>
      </c>
      <c r="Y29" s="171">
        <f t="shared" si="121"/>
        <v>6.1810261241876985</v>
      </c>
      <c r="Z29" s="171">
        <f t="shared" si="122"/>
        <v>41.429641275812308</v>
      </c>
      <c r="AA29" s="171"/>
      <c r="AB29" s="150">
        <f t="shared" si="93"/>
        <v>177.37026252999999</v>
      </c>
      <c r="AC29" s="152">
        <f>AC30+AC31</f>
        <v>194.35</v>
      </c>
      <c r="AD29" s="169">
        <f t="shared" si="123"/>
        <v>0.87784691684868177</v>
      </c>
      <c r="AE29" s="170">
        <v>361.27100999999999</v>
      </c>
      <c r="AF29" s="171">
        <f t="shared" si="94"/>
        <v>32010.048977267841</v>
      </c>
      <c r="AG29" s="171">
        <f t="shared" si="95"/>
        <v>5.8157898138019579</v>
      </c>
      <c r="AH29" s="171">
        <f t="shared" si="96"/>
        <v>41.794877586198041</v>
      </c>
      <c r="AI29" s="171"/>
      <c r="AJ29" s="150">
        <f>AJ30+AJ31</f>
        <v>204.26026252999998</v>
      </c>
      <c r="AK29" s="152">
        <f>AK30+AK31</f>
        <v>221.23999999999998</v>
      </c>
      <c r="AL29" s="169">
        <f t="shared" si="98"/>
        <v>1.0109318165232735</v>
      </c>
      <c r="AM29" s="170">
        <v>361.27100999999999</v>
      </c>
      <c r="AN29" s="171">
        <f t="shared" si="99"/>
        <v>-2864.6676227321427</v>
      </c>
      <c r="AO29" s="171">
        <f t="shared" si="100"/>
        <v>-0.5204710805673961</v>
      </c>
      <c r="AP29" s="171">
        <f t="shared" si="101"/>
        <v>48.131138480567394</v>
      </c>
      <c r="AQ29" s="171"/>
      <c r="AR29" s="150">
        <f>AR30+AR31</f>
        <v>202.23026253</v>
      </c>
      <c r="AS29" s="152"/>
      <c r="AT29" s="169">
        <f t="shared" ref="AT29:AT36" si="139">AR29/$I29</f>
        <v>1.0008848716984531</v>
      </c>
      <c r="AU29" s="170">
        <v>361.27100999999999</v>
      </c>
      <c r="AV29" s="171">
        <f t="shared" ref="AV29:AV38" si="140">(($I29-AR29)*$C$2)</f>
        <v>-231.87942273217789</v>
      </c>
      <c r="AW29" s="171">
        <f t="shared" ref="AW29:AW38" si="141">AV29/$C29</f>
        <v>-4.2129332126725857E-2</v>
      </c>
      <c r="AX29" s="171">
        <f t="shared" ref="AX29:AX38" si="142">AR29/$C29*$C$2</f>
        <v>47.652796732126724</v>
      </c>
      <c r="AY29" s="171"/>
      <c r="AZ29" s="150">
        <f>AZ30+AZ31</f>
        <v>165.21026252999999</v>
      </c>
      <c r="BA29" s="151">
        <v>46.82</v>
      </c>
      <c r="BB29" s="169">
        <f t="shared" ref="BB29:BB38" si="143">AZ29/$I29</f>
        <v>0.81766423257783627</v>
      </c>
      <c r="BC29" s="170">
        <v>361.27100999999999</v>
      </c>
      <c r="BD29" s="171">
        <f t="shared" ref="BD29:BD38" si="144">(($I29-AZ29)*$C$2)</f>
        <v>47780.839377267839</v>
      </c>
      <c r="BE29" s="171">
        <f t="shared" ref="BE29:BE38" si="145">BD29/$C29</f>
        <v>8.6811275778603942</v>
      </c>
      <c r="BF29" s="171">
        <f t="shared" ref="BF29:BF38" si="146">AZ29/$C29*$C$2</f>
        <v>38.92953982213961</v>
      </c>
      <c r="BG29" s="171"/>
      <c r="BH29" s="150">
        <f t="shared" ref="BH29:BH30" si="147">BI29-BK29*0.047</f>
        <v>109.66026253</v>
      </c>
      <c r="BI29" s="151">
        <v>126.64</v>
      </c>
      <c r="BJ29" s="169">
        <f t="shared" ref="BJ29:BJ38" si="148">BH29/$I29</f>
        <v>0.54273428921883393</v>
      </c>
      <c r="BK29" s="170">
        <v>361.27100999999999</v>
      </c>
      <c r="BL29" s="171">
        <f t="shared" ref="BL29:BL38" si="149">(($I29-BH29)*$C$2)</f>
        <v>119825.85637726783</v>
      </c>
      <c r="BM29" s="171">
        <f t="shared" ref="BM29:BM38" si="150">BL29/$C29</f>
        <v>21.770725669426692</v>
      </c>
      <c r="BN29" s="171">
        <f t="shared" ref="BN29:BN38" si="151">BH29/$C29*$C$2</f>
        <v>25.839941730573308</v>
      </c>
      <c r="BO29" s="171"/>
      <c r="BP29" s="170"/>
      <c r="BQ29" s="170"/>
      <c r="BR29" s="169">
        <f t="shared" ref="BR29:BR38" si="152">BP29/$I29</f>
        <v>0</v>
      </c>
      <c r="BS29" s="170"/>
      <c r="BT29" s="171"/>
      <c r="BU29" s="150">
        <f t="shared" si="10"/>
        <v>109.66026253</v>
      </c>
      <c r="BV29" s="151">
        <f t="shared" si="10"/>
        <v>126.64</v>
      </c>
      <c r="BW29" s="169">
        <f t="shared" ref="BW29:BW38" si="153">BU29/$I29</f>
        <v>0.54273428921883393</v>
      </c>
      <c r="BX29" s="170">
        <f t="shared" si="43"/>
        <v>361.27100999999999</v>
      </c>
      <c r="BY29" s="171">
        <f t="shared" ref="BY29:BY38" si="154">(($I29-BU29)*$C$2)</f>
        <v>119825.85637726783</v>
      </c>
      <c r="BZ29" s="171">
        <f t="shared" ref="BZ29:BZ38" si="155">BY29/$C29</f>
        <v>21.770725669426692</v>
      </c>
      <c r="CA29" s="171">
        <f t="shared" ref="CA29:CA38" si="156">BU29/$C29*$C$2</f>
        <v>25.839941730573308</v>
      </c>
      <c r="CB29" s="171"/>
      <c r="CC29" s="150"/>
      <c r="CD29" s="151"/>
      <c r="CE29" s="172">
        <f t="shared" si="47"/>
        <v>0</v>
      </c>
      <c r="CF29" s="170">
        <f t="shared" si="48"/>
        <v>25.839941730573308</v>
      </c>
      <c r="CG29" s="170">
        <f t="shared" si="124"/>
        <v>-1.2144772613369454</v>
      </c>
      <c r="CH29" s="171">
        <f>CG29*$C$2</f>
        <v>-1575.1041393183382</v>
      </c>
      <c r="CI29" s="171">
        <f>CH29/C29</f>
        <v>-0.28617496385682711</v>
      </c>
      <c r="CJ29" s="173"/>
      <c r="CK29" s="173">
        <f t="shared" si="12"/>
        <v>1161.1218377099999</v>
      </c>
      <c r="CL29" s="188">
        <f t="shared" si="13"/>
        <v>0.82095193795682386</v>
      </c>
      <c r="CM29" s="171">
        <f t="shared" si="14"/>
        <v>328435.1046408749</v>
      </c>
      <c r="CN29" s="171">
        <f t="shared" si="15"/>
        <v>128.81456738535385</v>
      </c>
    </row>
    <row r="30" spans="1:92" s="54" customFormat="1" ht="27.95" customHeight="1" x14ac:dyDescent="0.25">
      <c r="A30" s="163"/>
      <c r="B30" s="164" t="s">
        <v>129</v>
      </c>
      <c r="C30" s="166">
        <v>3669.3266666666673</v>
      </c>
      <c r="D30" s="178">
        <v>3257.6666666666665</v>
      </c>
      <c r="E30" s="165">
        <v>3669.3266666666673</v>
      </c>
      <c r="F30" s="178"/>
      <c r="G30" s="178"/>
      <c r="H30" s="167">
        <v>3.671E-2</v>
      </c>
      <c r="I30" s="165">
        <f t="shared" si="0"/>
        <v>134.70098193333337</v>
      </c>
      <c r="J30" s="168">
        <f t="shared" si="1"/>
        <v>47.610667400000004</v>
      </c>
      <c r="K30" s="168"/>
      <c r="L30" s="150">
        <f t="shared" si="114"/>
        <v>95.060262530000003</v>
      </c>
      <c r="M30" s="152">
        <v>112.04</v>
      </c>
      <c r="N30" s="169">
        <f t="shared" si="138"/>
        <v>0.70571321133388265</v>
      </c>
      <c r="O30" s="170">
        <v>361.27100999999999</v>
      </c>
      <c r="P30" s="171">
        <f t="shared" si="115"/>
        <v>51411.634622959173</v>
      </c>
      <c r="Q30" s="171">
        <f t="shared" si="116"/>
        <v>14.011190415396603</v>
      </c>
      <c r="R30" s="171">
        <f t="shared" si="117"/>
        <v>33.599476984603406</v>
      </c>
      <c r="S30" s="171"/>
      <c r="T30" s="150">
        <f t="shared" si="118"/>
        <v>129.72026252999999</v>
      </c>
      <c r="U30" s="152">
        <v>146.69999999999999</v>
      </c>
      <c r="V30" s="169">
        <f t="shared" si="119"/>
        <v>0.96302388199517019</v>
      </c>
      <c r="W30" s="170">
        <v>361.27100999999999</v>
      </c>
      <c r="X30" s="171">
        <f t="shared" si="120"/>
        <v>6459.6942229591959</v>
      </c>
      <c r="Y30" s="171">
        <f t="shared" si="121"/>
        <v>1.7604576560711034</v>
      </c>
      <c r="Z30" s="171">
        <f t="shared" si="122"/>
        <v>45.850209743928907</v>
      </c>
      <c r="AA30" s="171"/>
      <c r="AB30" s="150">
        <f t="shared" si="93"/>
        <v>138.36026253</v>
      </c>
      <c r="AC30" s="152">
        <v>155.34</v>
      </c>
      <c r="AD30" s="169">
        <f t="shared" si="17"/>
        <v>1.0271659533890978</v>
      </c>
      <c r="AE30" s="170">
        <v>361.27100999999999</v>
      </c>
      <c r="AF30" s="171">
        <f t="shared" si="94"/>
        <v>-4745.8673770408232</v>
      </c>
      <c r="AG30" s="171">
        <f t="shared" si="95"/>
        <v>-1.2933891714122361</v>
      </c>
      <c r="AH30" s="171">
        <f t="shared" si="96"/>
        <v>48.904056571412241</v>
      </c>
      <c r="AI30" s="171"/>
      <c r="AJ30" s="150">
        <f t="shared" si="97"/>
        <v>148.91026252999998</v>
      </c>
      <c r="AK30" s="152">
        <v>165.89</v>
      </c>
      <c r="AL30" s="169">
        <f t="shared" ref="AL30:AL38" si="157">AJ30/$I30</f>
        <v>1.1054875799175623</v>
      </c>
      <c r="AM30" s="170">
        <v>361.27100999999999</v>
      </c>
      <c r="AN30" s="171">
        <f t="shared" si="99"/>
        <v>-18428.584377040803</v>
      </c>
      <c r="AO30" s="171">
        <f t="shared" si="100"/>
        <v>-5.0223340822859779</v>
      </c>
      <c r="AP30" s="171">
        <f t="shared" si="101"/>
        <v>52.633001482285984</v>
      </c>
      <c r="AQ30" s="171"/>
      <c r="AR30" s="150">
        <f t="shared" si="102"/>
        <v>146.28026252999999</v>
      </c>
      <c r="AS30" s="152">
        <v>163.26</v>
      </c>
      <c r="AT30" s="169">
        <f t="shared" si="139"/>
        <v>1.0859628521668645</v>
      </c>
      <c r="AU30" s="170">
        <v>361.27100999999999</v>
      </c>
      <c r="AV30" s="171">
        <f t="shared" si="140"/>
        <v>-15017.632177040809</v>
      </c>
      <c r="AW30" s="171">
        <f t="shared" si="141"/>
        <v>-4.0927487632719552</v>
      </c>
      <c r="AX30" s="171">
        <f t="shared" si="142"/>
        <v>51.703416163271967</v>
      </c>
      <c r="AY30" s="171"/>
      <c r="AZ30" s="150">
        <f t="shared" si="106"/>
        <v>118.39026253</v>
      </c>
      <c r="BA30" s="151">
        <v>135.37</v>
      </c>
      <c r="BB30" s="169">
        <f t="shared" si="143"/>
        <v>0.87891165179919828</v>
      </c>
      <c r="BC30" s="170">
        <v>361.27100999999999</v>
      </c>
      <c r="BD30" s="171">
        <f t="shared" si="144"/>
        <v>21154.024422959177</v>
      </c>
      <c r="BE30" s="171">
        <f t="shared" si="145"/>
        <v>5.7650970722037576</v>
      </c>
      <c r="BF30" s="171">
        <f t="shared" si="146"/>
        <v>41.845570327796246</v>
      </c>
      <c r="BG30" s="171"/>
      <c r="BH30" s="150">
        <f t="shared" si="147"/>
        <v>101.54026252999999</v>
      </c>
      <c r="BI30" s="151">
        <v>118.52</v>
      </c>
      <c r="BJ30" s="169">
        <f t="shared" si="148"/>
        <v>0.75381976487932822</v>
      </c>
      <c r="BK30" s="170">
        <v>361.27100999999999</v>
      </c>
      <c r="BL30" s="171">
        <f t="shared" si="149"/>
        <v>43007.46342295919</v>
      </c>
      <c r="BM30" s="171">
        <f t="shared" si="150"/>
        <v>11.720805294784107</v>
      </c>
      <c r="BN30" s="171">
        <f t="shared" si="151"/>
        <v>35.889862105215897</v>
      </c>
      <c r="BO30" s="171"/>
      <c r="BP30" s="170"/>
      <c r="BQ30" s="170"/>
      <c r="BR30" s="169">
        <f t="shared" si="152"/>
        <v>0</v>
      </c>
      <c r="BS30" s="170"/>
      <c r="BT30" s="171"/>
      <c r="BU30" s="150">
        <f t="shared" si="10"/>
        <v>101.54026252999999</v>
      </c>
      <c r="BV30" s="151">
        <f t="shared" si="10"/>
        <v>118.52</v>
      </c>
      <c r="BW30" s="169">
        <f t="shared" si="153"/>
        <v>0.75381976487932822</v>
      </c>
      <c r="BX30" s="170">
        <f t="shared" si="43"/>
        <v>361.27100999999999</v>
      </c>
      <c r="BY30" s="171">
        <f t="shared" si="154"/>
        <v>43007.46342295919</v>
      </c>
      <c r="BZ30" s="171">
        <f t="shared" si="155"/>
        <v>11.720805294784107</v>
      </c>
      <c r="CA30" s="171">
        <f t="shared" si="156"/>
        <v>35.889862105215897</v>
      </c>
      <c r="CB30" s="171"/>
      <c r="CC30" s="150"/>
      <c r="CD30" s="151"/>
      <c r="CE30" s="172">
        <f t="shared" si="47"/>
        <v>0</v>
      </c>
      <c r="CF30" s="170">
        <f t="shared" si="48"/>
        <v>35.889862105215897</v>
      </c>
      <c r="CG30" s="170">
        <f t="shared" si="124"/>
        <v>-1.6868235189451473</v>
      </c>
      <c r="CH30" s="171">
        <f>CG30*$C$2</f>
        <v>-2187.7088946607196</v>
      </c>
      <c r="CI30" s="171">
        <f>CH30/C30</f>
        <v>-0.59621535322394825</v>
      </c>
      <c r="CJ30" s="173"/>
      <c r="CK30" s="173">
        <f t="shared" si="12"/>
        <v>878.2618377099999</v>
      </c>
      <c r="CL30" s="188">
        <f t="shared" si="13"/>
        <v>0.93144069935444329</v>
      </c>
      <c r="CM30" s="171">
        <f t="shared" si="14"/>
        <v>83840.732760714309</v>
      </c>
      <c r="CN30" s="171">
        <f t="shared" si="15"/>
        <v>124.7073643043784</v>
      </c>
    </row>
    <row r="31" spans="1:92" s="54" customFormat="1" ht="27.95" customHeight="1" x14ac:dyDescent="0.25">
      <c r="A31" s="153"/>
      <c r="B31" s="154" t="s">
        <v>18</v>
      </c>
      <c r="C31" s="156">
        <v>1834.6633333333336</v>
      </c>
      <c r="D31" s="176">
        <v>1628.8333333333333</v>
      </c>
      <c r="E31" s="155">
        <v>1834.6633333333336</v>
      </c>
      <c r="F31" s="176"/>
      <c r="G31" s="176"/>
      <c r="H31" s="157">
        <v>3.671E-2</v>
      </c>
      <c r="I31" s="155">
        <f t="shared" si="0"/>
        <v>67.350490966666683</v>
      </c>
      <c r="J31" s="158">
        <f t="shared" si="1"/>
        <v>47.610667400000004</v>
      </c>
      <c r="K31" s="158"/>
      <c r="L31" s="25">
        <f>M31</f>
        <v>31.51</v>
      </c>
      <c r="M31" s="26">
        <v>31.51</v>
      </c>
      <c r="N31" s="159">
        <f t="shared" si="138"/>
        <v>0.46785108093116989</v>
      </c>
      <c r="O31" s="161"/>
      <c r="P31" s="160">
        <f t="shared" si="115"/>
        <v>46482.966354308686</v>
      </c>
      <c r="Q31" s="160">
        <f t="shared" si="116"/>
        <v>25.335965193055589</v>
      </c>
      <c r="R31" s="160">
        <f t="shared" si="117"/>
        <v>22.274702206944418</v>
      </c>
      <c r="S31" s="160"/>
      <c r="T31" s="25">
        <f>U31</f>
        <v>46.1</v>
      </c>
      <c r="U31" s="26">
        <v>46.1</v>
      </c>
      <c r="V31" s="159">
        <f t="shared" si="119"/>
        <v>0.68447904890279065</v>
      </c>
      <c r="W31" s="161"/>
      <c r="X31" s="160">
        <f t="shared" si="120"/>
        <v>27560.611754308688</v>
      </c>
      <c r="Y31" s="160">
        <f t="shared" si="121"/>
        <v>15.022163060420903</v>
      </c>
      <c r="Z31" s="160">
        <f t="shared" si="122"/>
        <v>32.588504339579103</v>
      </c>
      <c r="AA31" s="160"/>
      <c r="AB31" s="25">
        <f>AC31</f>
        <v>39.01</v>
      </c>
      <c r="AC31" s="26">
        <v>39.01</v>
      </c>
      <c r="AD31" s="159">
        <f t="shared" si="17"/>
        <v>0.57920884376784942</v>
      </c>
      <c r="AE31" s="161"/>
      <c r="AF31" s="160">
        <f t="shared" si="94"/>
        <v>36755.916354308691</v>
      </c>
      <c r="AG31" s="160">
        <f t="shared" si="95"/>
        <v>20.03414778423036</v>
      </c>
      <c r="AH31" s="160">
        <f t="shared" si="96"/>
        <v>27.576519615769644</v>
      </c>
      <c r="AI31" s="160"/>
      <c r="AJ31" s="25">
        <f>AK31</f>
        <v>55.35</v>
      </c>
      <c r="AK31" s="26">
        <v>55.35</v>
      </c>
      <c r="AL31" s="159">
        <f t="shared" si="157"/>
        <v>0.82182028973469545</v>
      </c>
      <c r="AM31" s="161"/>
      <c r="AN31" s="160">
        <f t="shared" si="99"/>
        <v>15563.916754308688</v>
      </c>
      <c r="AO31" s="160">
        <f t="shared" si="100"/>
        <v>8.4832549228697829</v>
      </c>
      <c r="AP31" s="160">
        <f t="shared" si="101"/>
        <v>39.127412477130221</v>
      </c>
      <c r="AQ31" s="160"/>
      <c r="AR31" s="25">
        <f>AS31</f>
        <v>55.95</v>
      </c>
      <c r="AS31" s="26">
        <v>55.95</v>
      </c>
      <c r="AT31" s="159">
        <f t="shared" si="139"/>
        <v>0.8307289107616298</v>
      </c>
      <c r="AU31" s="161"/>
      <c r="AV31" s="160">
        <f t="shared" si="140"/>
        <v>14785.752754308685</v>
      </c>
      <c r="AW31" s="160">
        <f t="shared" si="141"/>
        <v>8.059109530163763</v>
      </c>
      <c r="AX31" s="160">
        <f t="shared" si="142"/>
        <v>39.551557869836245</v>
      </c>
      <c r="AY31" s="160"/>
      <c r="AZ31" s="25">
        <f>BA31</f>
        <v>46.82</v>
      </c>
      <c r="BA31" s="28">
        <v>46.82</v>
      </c>
      <c r="BB31" s="159">
        <f t="shared" si="143"/>
        <v>0.69516939413511181</v>
      </c>
      <c r="BC31" s="161"/>
      <c r="BD31" s="160">
        <f t="shared" si="144"/>
        <v>26626.814954308687</v>
      </c>
      <c r="BE31" s="160">
        <f t="shared" si="145"/>
        <v>14.513188589173682</v>
      </c>
      <c r="BF31" s="160">
        <f t="shared" si="146"/>
        <v>33.097478810826324</v>
      </c>
      <c r="BG31" s="160"/>
      <c r="BH31" s="28">
        <f>BI31</f>
        <v>39.83</v>
      </c>
      <c r="BI31" s="28">
        <v>39.83</v>
      </c>
      <c r="BJ31" s="159">
        <f t="shared" si="148"/>
        <v>0.59138395917132647</v>
      </c>
      <c r="BK31" s="161"/>
      <c r="BL31" s="160">
        <f t="shared" si="149"/>
        <v>35692.425554308691</v>
      </c>
      <c r="BM31" s="160">
        <f t="shared" si="150"/>
        <v>19.4544824141988</v>
      </c>
      <c r="BN31" s="160">
        <f t="shared" si="151"/>
        <v>28.156184985801204</v>
      </c>
      <c r="BO31" s="160"/>
      <c r="BP31" s="161"/>
      <c r="BQ31" s="161"/>
      <c r="BR31" s="159">
        <f t="shared" si="152"/>
        <v>0</v>
      </c>
      <c r="BS31" s="161"/>
      <c r="BT31" s="160"/>
      <c r="BU31" s="28">
        <f t="shared" si="10"/>
        <v>39.83</v>
      </c>
      <c r="BV31" s="28">
        <f t="shared" si="10"/>
        <v>39.83</v>
      </c>
      <c r="BW31" s="159">
        <f t="shared" si="153"/>
        <v>0.59138395917132647</v>
      </c>
      <c r="BX31" s="161"/>
      <c r="BY31" s="160">
        <f t="shared" si="154"/>
        <v>35692.425554308691</v>
      </c>
      <c r="BZ31" s="160">
        <f t="shared" si="155"/>
        <v>19.4544824141988</v>
      </c>
      <c r="CA31" s="160">
        <f t="shared" si="156"/>
        <v>28.156184985801204</v>
      </c>
      <c r="CB31" s="160"/>
      <c r="CC31" s="28"/>
      <c r="CD31" s="28"/>
      <c r="CE31" s="174"/>
      <c r="CF31" s="161"/>
      <c r="CG31" s="160"/>
      <c r="CH31" s="160"/>
      <c r="CI31" s="160"/>
      <c r="CJ31" s="162"/>
      <c r="CK31" s="162">
        <f t="shared" si="12"/>
        <v>314.57</v>
      </c>
      <c r="CL31" s="179">
        <f t="shared" si="13"/>
        <v>0.6672345039149391</v>
      </c>
      <c r="CM31" s="189">
        <f t="shared" si="14"/>
        <v>203468.4044801608</v>
      </c>
      <c r="CN31" s="189">
        <f t="shared" si="15"/>
        <v>159.44505755181791</v>
      </c>
    </row>
    <row r="32" spans="1:92" s="54" customFormat="1" ht="27.95" customHeight="1" x14ac:dyDescent="0.25">
      <c r="A32" s="163">
        <v>21</v>
      </c>
      <c r="B32" s="164" t="s">
        <v>131</v>
      </c>
      <c r="C32" s="166">
        <v>3232.97</v>
      </c>
      <c r="D32" s="178">
        <v>3233.6</v>
      </c>
      <c r="E32" s="165">
        <f t="shared" ref="E32:E38" si="158">F32+G32</f>
        <v>3232.97</v>
      </c>
      <c r="F32" s="178">
        <v>3232.97</v>
      </c>
      <c r="G32" s="178"/>
      <c r="H32" s="167">
        <v>3.671E-2</v>
      </c>
      <c r="I32" s="165">
        <f t="shared" si="0"/>
        <v>118.68232869999999</v>
      </c>
      <c r="J32" s="168">
        <f t="shared" si="1"/>
        <v>47.610667400000004</v>
      </c>
      <c r="K32" s="168"/>
      <c r="L32" s="150">
        <f t="shared" ref="L32:L33" si="159">M32-O32*0.047</f>
        <v>65.713751999999999</v>
      </c>
      <c r="M32" s="152">
        <v>80.33</v>
      </c>
      <c r="N32" s="169">
        <f t="shared" si="138"/>
        <v>0.55369449453682662</v>
      </c>
      <c r="O32" s="170">
        <v>310.98400000000004</v>
      </c>
      <c r="P32" s="171">
        <f t="shared" si="115"/>
        <v>68697.065865297991</v>
      </c>
      <c r="Q32" s="171">
        <f t="shared" si="116"/>
        <v>21.248902979396032</v>
      </c>
      <c r="R32" s="171">
        <f t="shared" si="117"/>
        <v>26.361764420603969</v>
      </c>
      <c r="S32" s="171"/>
      <c r="T32" s="150">
        <f t="shared" ref="T32:T33" si="160">U32-W32*0.047</f>
        <v>112.523752</v>
      </c>
      <c r="U32" s="152">
        <v>127.14</v>
      </c>
      <c r="V32" s="169">
        <f t="shared" si="119"/>
        <v>0.94810873052914757</v>
      </c>
      <c r="W32" s="170">
        <v>310.98400000000004</v>
      </c>
      <c r="X32" s="171">
        <f t="shared" si="120"/>
        <v>7987.3044652979788</v>
      </c>
      <c r="Y32" s="171">
        <f t="shared" si="121"/>
        <v>2.4705779717405294</v>
      </c>
      <c r="Z32" s="171">
        <f t="shared" si="122"/>
        <v>45.140089428259472</v>
      </c>
      <c r="AA32" s="171"/>
      <c r="AB32" s="150">
        <f t="shared" ref="AB32:AB33" si="161">AC32-AE32*0.047</f>
        <v>120.823752</v>
      </c>
      <c r="AC32" s="152">
        <v>135.44</v>
      </c>
      <c r="AD32" s="169">
        <f t="shared" si="17"/>
        <v>1.0180433205470125</v>
      </c>
      <c r="AE32" s="170">
        <v>310.98400000000004</v>
      </c>
      <c r="AF32" s="171">
        <f t="shared" si="94"/>
        <v>-2777.2975347020179</v>
      </c>
      <c r="AG32" s="171">
        <f t="shared" si="95"/>
        <v>-0.85905453335540327</v>
      </c>
      <c r="AH32" s="171">
        <f t="shared" si="96"/>
        <v>48.469721933355409</v>
      </c>
      <c r="AI32" s="171"/>
      <c r="AJ32" s="150">
        <f t="shared" ref="AJ32:AJ33" si="162">AK32-AM32*0.047</f>
        <v>128.94375199999999</v>
      </c>
      <c r="AK32" s="152">
        <v>143.56</v>
      </c>
      <c r="AL32" s="169">
        <f t="shared" si="157"/>
        <v>1.0864612568054539</v>
      </c>
      <c r="AM32" s="170">
        <v>310.98400000000004</v>
      </c>
      <c r="AN32" s="171">
        <f t="shared" si="99"/>
        <v>-13308.450334702005</v>
      </c>
      <c r="AO32" s="171">
        <f t="shared" si="100"/>
        <v>-4.1164781407504574</v>
      </c>
      <c r="AP32" s="171">
        <f t="shared" si="101"/>
        <v>51.727145540750456</v>
      </c>
      <c r="AQ32" s="171"/>
      <c r="AR32" s="150">
        <f t="shared" ref="AR32:AR33" si="163">AS32-AU32*0.047</f>
        <v>128.26375199999998</v>
      </c>
      <c r="AS32" s="152">
        <v>142.88</v>
      </c>
      <c r="AT32" s="169">
        <f t="shared" si="139"/>
        <v>1.0807316759365204</v>
      </c>
      <c r="AU32" s="170">
        <v>310.98400000000004</v>
      </c>
      <c r="AV32" s="171">
        <f t="shared" si="140"/>
        <v>-12426.531134701998</v>
      </c>
      <c r="AW32" s="171">
        <f t="shared" si="141"/>
        <v>-3.8436889716582581</v>
      </c>
      <c r="AX32" s="171">
        <f t="shared" si="142"/>
        <v>51.454356371658257</v>
      </c>
      <c r="AY32" s="171"/>
      <c r="AZ32" s="150">
        <f t="shared" ref="AZ32:AZ33" si="164">BA32-BC32*0.047</f>
        <v>110.89375200000001</v>
      </c>
      <c r="BA32" s="151">
        <v>125.51</v>
      </c>
      <c r="BB32" s="169">
        <f t="shared" si="143"/>
        <v>0.93437458815214514</v>
      </c>
      <c r="BC32" s="170">
        <v>310.98400000000004</v>
      </c>
      <c r="BD32" s="171">
        <f t="shared" si="144"/>
        <v>10101.316665297973</v>
      </c>
      <c r="BE32" s="171">
        <f t="shared" si="145"/>
        <v>3.1244696564762351</v>
      </c>
      <c r="BF32" s="171">
        <f t="shared" si="146"/>
        <v>44.486197743523768</v>
      </c>
      <c r="BG32" s="171"/>
      <c r="BH32" s="150">
        <f t="shared" ref="BH32:BH33" si="165">BI32-BK32*0.047</f>
        <v>98.503752000000006</v>
      </c>
      <c r="BI32" s="151">
        <v>113.12</v>
      </c>
      <c r="BJ32" s="169">
        <f t="shared" si="148"/>
        <v>0.82997825437848882</v>
      </c>
      <c r="BK32" s="170">
        <v>310.98400000000004</v>
      </c>
      <c r="BL32" s="171">
        <f t="shared" si="149"/>
        <v>26170.403265297973</v>
      </c>
      <c r="BM32" s="171">
        <f t="shared" si="150"/>
        <v>8.0948487815531767</v>
      </c>
      <c r="BN32" s="171">
        <f t="shared" si="151"/>
        <v>39.515818618446822</v>
      </c>
      <c r="BO32" s="171"/>
      <c r="BP32" s="170"/>
      <c r="BQ32" s="170"/>
      <c r="BR32" s="169">
        <f t="shared" si="152"/>
        <v>0</v>
      </c>
      <c r="BS32" s="170"/>
      <c r="BT32" s="171"/>
      <c r="BU32" s="150">
        <f t="shared" si="10"/>
        <v>98.503752000000006</v>
      </c>
      <c r="BV32" s="151">
        <f t="shared" si="10"/>
        <v>113.12</v>
      </c>
      <c r="BW32" s="169">
        <f t="shared" si="153"/>
        <v>0.82997825437848882</v>
      </c>
      <c r="BX32" s="170">
        <f t="shared" si="43"/>
        <v>310.98400000000004</v>
      </c>
      <c r="BY32" s="171">
        <f t="shared" si="154"/>
        <v>26170.403265297973</v>
      </c>
      <c r="BZ32" s="171">
        <f t="shared" si="155"/>
        <v>8.0948487815531767</v>
      </c>
      <c r="CA32" s="171">
        <f t="shared" si="156"/>
        <v>39.515818618446822</v>
      </c>
      <c r="CB32" s="171"/>
      <c r="CC32" s="150"/>
      <c r="CD32" s="151"/>
      <c r="CE32" s="172">
        <f t="shared" si="47"/>
        <v>0</v>
      </c>
      <c r="CF32" s="170">
        <f t="shared" si="48"/>
        <v>39.515818618446822</v>
      </c>
      <c r="CG32" s="170">
        <f t="shared" ref="CG32:CG33" si="166">CD32-CF32*0.047</f>
        <v>-1.8572434750670006</v>
      </c>
      <c r="CH32" s="171">
        <f>CG32*$C$2</f>
        <v>-2408.7333525533959</v>
      </c>
      <c r="CI32" s="171">
        <f>CH32/C32</f>
        <v>-0.74505280053739942</v>
      </c>
      <c r="CJ32" s="173"/>
      <c r="CK32" s="173">
        <f t="shared" si="12"/>
        <v>765.66626399999984</v>
      </c>
      <c r="CL32" s="188">
        <f t="shared" si="13"/>
        <v>0.9216274744122277</v>
      </c>
      <c r="CM32" s="171">
        <f t="shared" si="14"/>
        <v>84443.811257085894</v>
      </c>
      <c r="CN32" s="171">
        <f t="shared" si="15"/>
        <v>126.57182345741842</v>
      </c>
    </row>
    <row r="33" spans="1:92" s="54" customFormat="1" ht="27.95" customHeight="1" x14ac:dyDescent="0.25">
      <c r="A33" s="163">
        <v>22</v>
      </c>
      <c r="B33" s="164" t="s">
        <v>132</v>
      </c>
      <c r="C33" s="166">
        <v>5304.6</v>
      </c>
      <c r="D33" s="165">
        <v>5384.4</v>
      </c>
      <c r="E33" s="165">
        <f t="shared" si="158"/>
        <v>5304.6</v>
      </c>
      <c r="F33" s="165">
        <v>5304.6</v>
      </c>
      <c r="G33" s="165"/>
      <c r="H33" s="167">
        <v>3.671E-2</v>
      </c>
      <c r="I33" s="165">
        <f t="shared" si="0"/>
        <v>194.73186600000002</v>
      </c>
      <c r="J33" s="168">
        <f t="shared" si="1"/>
        <v>47.610667400000004</v>
      </c>
      <c r="K33" s="168"/>
      <c r="L33" s="150">
        <f t="shared" si="159"/>
        <v>75.435247000000004</v>
      </c>
      <c r="M33" s="150">
        <v>98.39</v>
      </c>
      <c r="N33" s="169">
        <f t="shared" si="138"/>
        <v>0.38738008601016538</v>
      </c>
      <c r="O33" s="170">
        <v>488.399</v>
      </c>
      <c r="P33" s="171">
        <f t="shared" si="115"/>
        <v>154720.55704586004</v>
      </c>
      <c r="Q33" s="171">
        <f t="shared" si="116"/>
        <v>29.167242967586628</v>
      </c>
      <c r="R33" s="171">
        <f t="shared" si="117"/>
        <v>18.443424432413376</v>
      </c>
      <c r="S33" s="171"/>
      <c r="T33" s="150">
        <f t="shared" si="160"/>
        <v>148.85524699999999</v>
      </c>
      <c r="U33" s="150">
        <v>171.81</v>
      </c>
      <c r="V33" s="169">
        <f t="shared" si="119"/>
        <v>0.76441134190127857</v>
      </c>
      <c r="W33" s="170">
        <v>488.399</v>
      </c>
      <c r="X33" s="171">
        <f t="shared" si="120"/>
        <v>59499.222245860044</v>
      </c>
      <c r="Y33" s="171">
        <f t="shared" si="121"/>
        <v>11.216533243950542</v>
      </c>
      <c r="Z33" s="171">
        <f t="shared" si="122"/>
        <v>36.394134156049468</v>
      </c>
      <c r="AA33" s="171"/>
      <c r="AB33" s="150">
        <f t="shared" si="161"/>
        <v>165.125247</v>
      </c>
      <c r="AC33" s="150">
        <v>188.08</v>
      </c>
      <c r="AD33" s="169">
        <f t="shared" si="17"/>
        <v>0.84796212552084305</v>
      </c>
      <c r="AE33" s="170">
        <v>488.399</v>
      </c>
      <c r="AF33" s="171">
        <f t="shared" si="94"/>
        <v>38398.008445860032</v>
      </c>
      <c r="AG33" s="171">
        <f t="shared" si="95"/>
        <v>7.2386246740300928</v>
      </c>
      <c r="AH33" s="171">
        <f t="shared" si="96"/>
        <v>40.372042725969912</v>
      </c>
      <c r="AI33" s="171"/>
      <c r="AJ33" s="150">
        <f t="shared" si="162"/>
        <v>182.49524699999998</v>
      </c>
      <c r="AK33" s="150">
        <v>205.45</v>
      </c>
      <c r="AL33" s="169">
        <f t="shared" si="157"/>
        <v>0.93716170213251049</v>
      </c>
      <c r="AM33" s="170">
        <v>488.399</v>
      </c>
      <c r="AN33" s="171">
        <f t="shared" si="99"/>
        <v>15870.160645860062</v>
      </c>
      <c r="AO33" s="171">
        <f t="shared" si="100"/>
        <v>2.9917732997511708</v>
      </c>
      <c r="AP33" s="171">
        <f t="shared" si="101"/>
        <v>44.618894100248838</v>
      </c>
      <c r="AQ33" s="171"/>
      <c r="AR33" s="150">
        <f t="shared" si="163"/>
        <v>195.13524699999999</v>
      </c>
      <c r="AS33" s="150">
        <v>218.09</v>
      </c>
      <c r="AT33" s="169">
        <f t="shared" si="139"/>
        <v>1.002071468878134</v>
      </c>
      <c r="AU33" s="170">
        <v>488.399</v>
      </c>
      <c r="AV33" s="171">
        <f t="shared" si="140"/>
        <v>-523.16095413995799</v>
      </c>
      <c r="AW33" s="171">
        <f t="shared" si="141"/>
        <v>-9.8624015786290764E-2</v>
      </c>
      <c r="AX33" s="171">
        <f t="shared" si="142"/>
        <v>47.709291415786289</v>
      </c>
      <c r="AY33" s="171"/>
      <c r="AZ33" s="150">
        <f t="shared" si="164"/>
        <v>181.26524699999999</v>
      </c>
      <c r="BA33" s="151">
        <v>204.22</v>
      </c>
      <c r="BB33" s="169">
        <f t="shared" si="143"/>
        <v>0.93084532451406776</v>
      </c>
      <c r="BC33" s="170">
        <v>488.399</v>
      </c>
      <c r="BD33" s="171">
        <f t="shared" si="144"/>
        <v>17465.39684586005</v>
      </c>
      <c r="BE33" s="171">
        <f t="shared" si="145"/>
        <v>3.2925002537156525</v>
      </c>
      <c r="BF33" s="171">
        <f t="shared" si="146"/>
        <v>44.318167146284352</v>
      </c>
      <c r="BG33" s="171"/>
      <c r="BH33" s="150">
        <f t="shared" si="165"/>
        <v>181.11524699999998</v>
      </c>
      <c r="BI33" s="151">
        <v>204.07</v>
      </c>
      <c r="BJ33" s="169">
        <f t="shared" si="148"/>
        <v>0.93007503456059915</v>
      </c>
      <c r="BK33" s="170">
        <v>488.399</v>
      </c>
      <c r="BL33" s="171">
        <f t="shared" si="149"/>
        <v>17659.937845860055</v>
      </c>
      <c r="BM33" s="171">
        <f t="shared" si="150"/>
        <v>3.3291742724918096</v>
      </c>
      <c r="BN33" s="171">
        <f t="shared" si="151"/>
        <v>44.281493127508192</v>
      </c>
      <c r="BO33" s="171"/>
      <c r="BP33" s="170"/>
      <c r="BQ33" s="170"/>
      <c r="BR33" s="169">
        <f t="shared" si="152"/>
        <v>0</v>
      </c>
      <c r="BS33" s="170"/>
      <c r="BT33" s="171"/>
      <c r="BU33" s="150">
        <f t="shared" si="10"/>
        <v>181.11524699999998</v>
      </c>
      <c r="BV33" s="151">
        <f t="shared" si="10"/>
        <v>204.07</v>
      </c>
      <c r="BW33" s="169">
        <f t="shared" si="153"/>
        <v>0.93007503456059915</v>
      </c>
      <c r="BX33" s="170">
        <f t="shared" si="43"/>
        <v>488.399</v>
      </c>
      <c r="BY33" s="171">
        <f t="shared" si="154"/>
        <v>17659.937845860055</v>
      </c>
      <c r="BZ33" s="171">
        <f t="shared" si="155"/>
        <v>3.3291742724918096</v>
      </c>
      <c r="CA33" s="171">
        <f t="shared" si="156"/>
        <v>44.281493127508192</v>
      </c>
      <c r="CB33" s="171"/>
      <c r="CC33" s="150"/>
      <c r="CD33" s="151"/>
      <c r="CE33" s="172">
        <f t="shared" si="47"/>
        <v>0</v>
      </c>
      <c r="CF33" s="170">
        <f t="shared" si="48"/>
        <v>44.281493127508192</v>
      </c>
      <c r="CG33" s="170">
        <f t="shared" si="166"/>
        <v>-2.0812301769928849</v>
      </c>
      <c r="CH33" s="171">
        <f>CG33*$C$2</f>
        <v>-2699.2306657491522</v>
      </c>
      <c r="CI33" s="171">
        <f>CH33/C33</f>
        <v>-0.50884716392360441</v>
      </c>
      <c r="CJ33" s="173"/>
      <c r="CK33" s="173">
        <f t="shared" si="12"/>
        <v>1129.426729</v>
      </c>
      <c r="CL33" s="188">
        <f t="shared" si="13"/>
        <v>0.82855815478822836</v>
      </c>
      <c r="CM33" s="171">
        <f t="shared" si="14"/>
        <v>303090.12212102034</v>
      </c>
      <c r="CN33" s="171">
        <f t="shared" si="15"/>
        <v>141.7105688952683</v>
      </c>
    </row>
    <row r="34" spans="1:92" s="54" customFormat="1" ht="27.95" customHeight="1" x14ac:dyDescent="0.25">
      <c r="A34" s="153">
        <v>23</v>
      </c>
      <c r="B34" s="154" t="s">
        <v>20</v>
      </c>
      <c r="C34" s="156">
        <v>4528.2</v>
      </c>
      <c r="D34" s="155">
        <v>4739.8999999999996</v>
      </c>
      <c r="E34" s="155">
        <f t="shared" si="158"/>
        <v>4528.2</v>
      </c>
      <c r="F34" s="155">
        <v>4528.2</v>
      </c>
      <c r="G34" s="155"/>
      <c r="H34" s="157">
        <v>3.671E-2</v>
      </c>
      <c r="I34" s="155">
        <f t="shared" si="0"/>
        <v>166.230222</v>
      </c>
      <c r="J34" s="158">
        <f t="shared" si="1"/>
        <v>47.610667400000004</v>
      </c>
      <c r="K34" s="158"/>
      <c r="L34" s="25">
        <f t="shared" ref="L34:L37" si="167">M34</f>
        <v>91.29</v>
      </c>
      <c r="M34" s="25">
        <v>91.29</v>
      </c>
      <c r="N34" s="159">
        <f t="shared" si="138"/>
        <v>0.54917811515646053</v>
      </c>
      <c r="O34" s="161"/>
      <c r="P34" s="160">
        <f t="shared" si="115"/>
        <v>97192.971520679988</v>
      </c>
      <c r="Q34" s="160">
        <f t="shared" si="116"/>
        <v>21.463930815926858</v>
      </c>
      <c r="R34" s="160">
        <f t="shared" si="117"/>
        <v>26.146736584073146</v>
      </c>
      <c r="S34" s="160"/>
      <c r="T34" s="25">
        <f t="shared" ref="T34:T37" si="168">U34</f>
        <v>197.54</v>
      </c>
      <c r="U34" s="25">
        <v>197.54</v>
      </c>
      <c r="V34" s="159">
        <f t="shared" si="119"/>
        <v>1.1883518990908886</v>
      </c>
      <c r="W34" s="161"/>
      <c r="X34" s="160">
        <f t="shared" si="120"/>
        <v>-40606.903479319997</v>
      </c>
      <c r="Y34" s="160">
        <f t="shared" si="121"/>
        <v>-8.9675596217746563</v>
      </c>
      <c r="Z34" s="160">
        <f t="shared" si="122"/>
        <v>56.578227021774659</v>
      </c>
      <c r="AA34" s="160"/>
      <c r="AB34" s="25">
        <f t="shared" ref="AB34:AB37" si="169">AC34</f>
        <v>195.67</v>
      </c>
      <c r="AC34" s="25">
        <v>195.67</v>
      </c>
      <c r="AD34" s="159">
        <f t="shared" si="17"/>
        <v>1.1771024404936425</v>
      </c>
      <c r="AE34" s="161"/>
      <c r="AF34" s="160">
        <f t="shared" si="94"/>
        <v>-38181.625679319986</v>
      </c>
      <c r="AG34" s="160">
        <f t="shared" si="95"/>
        <v>-8.4319653900711078</v>
      </c>
      <c r="AH34" s="160">
        <f t="shared" si="96"/>
        <v>56.04263279007111</v>
      </c>
      <c r="AI34" s="160"/>
      <c r="AJ34" s="25">
        <v>161.5</v>
      </c>
      <c r="AK34" s="25">
        <v>161.5</v>
      </c>
      <c r="AL34" s="159">
        <f t="shared" si="157"/>
        <v>0.97154415158033058</v>
      </c>
      <c r="AM34" s="161"/>
      <c r="AN34" s="160">
        <f t="shared" si="99"/>
        <v>6134.8141206799974</v>
      </c>
      <c r="AO34" s="160">
        <f t="shared" si="100"/>
        <v>1.3548019346936968</v>
      </c>
      <c r="AP34" s="160">
        <f t="shared" si="101"/>
        <v>46.255865465306307</v>
      </c>
      <c r="AQ34" s="160"/>
      <c r="AR34" s="25">
        <v>161.5</v>
      </c>
      <c r="AS34" s="25"/>
      <c r="AT34" s="159">
        <f t="shared" si="139"/>
        <v>0.97154415158033058</v>
      </c>
      <c r="AU34" s="161"/>
      <c r="AV34" s="160">
        <f t="shared" si="140"/>
        <v>6134.8141206799974</v>
      </c>
      <c r="AW34" s="160">
        <f t="shared" si="141"/>
        <v>1.3548019346936968</v>
      </c>
      <c r="AX34" s="160">
        <f t="shared" si="142"/>
        <v>46.255865465306307</v>
      </c>
      <c r="AY34" s="160"/>
      <c r="AZ34" s="25">
        <v>161.5</v>
      </c>
      <c r="BA34" s="28"/>
      <c r="BB34" s="159">
        <f t="shared" si="143"/>
        <v>0.97154415158033058</v>
      </c>
      <c r="BC34" s="161"/>
      <c r="BD34" s="160">
        <f t="shared" si="144"/>
        <v>6134.8141206799974</v>
      </c>
      <c r="BE34" s="160">
        <f t="shared" si="145"/>
        <v>1.3548019346936968</v>
      </c>
      <c r="BF34" s="160">
        <f t="shared" si="146"/>
        <v>46.255865465306307</v>
      </c>
      <c r="BG34" s="160"/>
      <c r="BH34" s="28">
        <f>BI34</f>
        <v>161.5</v>
      </c>
      <c r="BI34" s="28">
        <v>161.5</v>
      </c>
      <c r="BJ34" s="159">
        <f t="shared" si="148"/>
        <v>0.97154415158033058</v>
      </c>
      <c r="BK34" s="161"/>
      <c r="BL34" s="160">
        <f t="shared" si="149"/>
        <v>6134.8141206799974</v>
      </c>
      <c r="BM34" s="160">
        <f t="shared" si="150"/>
        <v>1.3548019346936968</v>
      </c>
      <c r="BN34" s="160">
        <f t="shared" si="151"/>
        <v>46.255865465306307</v>
      </c>
      <c r="BO34" s="160"/>
      <c r="BP34" s="161"/>
      <c r="BQ34" s="161"/>
      <c r="BR34" s="159">
        <f t="shared" si="152"/>
        <v>0</v>
      </c>
      <c r="BS34" s="161"/>
      <c r="BT34" s="160"/>
      <c r="BU34" s="28">
        <f t="shared" si="10"/>
        <v>161.5</v>
      </c>
      <c r="BV34" s="28">
        <f t="shared" si="10"/>
        <v>161.5</v>
      </c>
      <c r="BW34" s="159">
        <f t="shared" si="153"/>
        <v>0.97154415158033058</v>
      </c>
      <c r="BX34" s="161"/>
      <c r="BY34" s="160">
        <f t="shared" si="154"/>
        <v>6134.8141206799974</v>
      </c>
      <c r="BZ34" s="160">
        <f t="shared" si="155"/>
        <v>1.3548019346936968</v>
      </c>
      <c r="CA34" s="160">
        <f t="shared" si="156"/>
        <v>46.255865465306307</v>
      </c>
      <c r="CB34" s="160"/>
      <c r="CC34" s="28"/>
      <c r="CD34" s="28"/>
      <c r="CE34" s="174"/>
      <c r="CF34" s="161"/>
      <c r="CG34" s="160"/>
      <c r="CH34" s="160"/>
      <c r="CI34" s="160"/>
      <c r="CJ34" s="162"/>
      <c r="CK34" s="162">
        <f t="shared" si="12"/>
        <v>1130.5</v>
      </c>
      <c r="CL34" s="179">
        <f t="shared" si="13"/>
        <v>0.97154415158033047</v>
      </c>
      <c r="CM34" s="189">
        <f t="shared" si="14"/>
        <v>42943.698844760002</v>
      </c>
      <c r="CN34" s="189">
        <f t="shared" si="15"/>
        <v>146.07720030109095</v>
      </c>
    </row>
    <row r="35" spans="1:92" s="54" customFormat="1" ht="27.95" customHeight="1" x14ac:dyDescent="0.25">
      <c r="A35" s="153">
        <v>24</v>
      </c>
      <c r="B35" s="154" t="s">
        <v>21</v>
      </c>
      <c r="C35" s="156">
        <v>4596.49</v>
      </c>
      <c r="D35" s="155">
        <v>4749.4399999999996</v>
      </c>
      <c r="E35" s="155">
        <f t="shared" si="158"/>
        <v>4596.49</v>
      </c>
      <c r="F35" s="155">
        <v>4596.49</v>
      </c>
      <c r="G35" s="155"/>
      <c r="H35" s="157">
        <v>3.671E-2</v>
      </c>
      <c r="I35" s="155">
        <f t="shared" si="0"/>
        <v>168.7371479</v>
      </c>
      <c r="J35" s="158">
        <f t="shared" si="1"/>
        <v>47.610667400000004</v>
      </c>
      <c r="K35" s="158"/>
      <c r="L35" s="25">
        <f t="shared" si="167"/>
        <v>80.819999999999993</v>
      </c>
      <c r="M35" s="25">
        <v>80.819999999999993</v>
      </c>
      <c r="N35" s="159">
        <f t="shared" si="138"/>
        <v>0.478969811958046</v>
      </c>
      <c r="O35" s="161"/>
      <c r="P35" s="160">
        <f t="shared" si="115"/>
        <v>114023.26579742601</v>
      </c>
      <c r="Q35" s="160">
        <f t="shared" si="116"/>
        <v>24.80659498822493</v>
      </c>
      <c r="R35" s="160">
        <f t="shared" si="117"/>
        <v>22.804072411775071</v>
      </c>
      <c r="S35" s="160"/>
      <c r="T35" s="25">
        <f t="shared" si="168"/>
        <v>154.16999999999999</v>
      </c>
      <c r="U35" s="25">
        <v>154.16999999999999</v>
      </c>
      <c r="V35" s="159">
        <f t="shared" si="119"/>
        <v>0.91366958561707434</v>
      </c>
      <c r="W35" s="161"/>
      <c r="X35" s="160">
        <f t="shared" si="120"/>
        <v>18892.716797426012</v>
      </c>
      <c r="Y35" s="160">
        <f t="shared" si="121"/>
        <v>4.1102486456896488</v>
      </c>
      <c r="Z35" s="160">
        <f t="shared" si="122"/>
        <v>43.500418754310353</v>
      </c>
      <c r="AA35" s="160"/>
      <c r="AB35" s="25">
        <f t="shared" si="169"/>
        <v>146.82</v>
      </c>
      <c r="AC35" s="25">
        <v>146.82</v>
      </c>
      <c r="AD35" s="159">
        <f t="shared" si="17"/>
        <v>0.87011071259193662</v>
      </c>
      <c r="AE35" s="161"/>
      <c r="AF35" s="160">
        <f t="shared" si="94"/>
        <v>28425.225797426006</v>
      </c>
      <c r="AG35" s="160">
        <f t="shared" si="95"/>
        <v>6.1841156616083159</v>
      </c>
      <c r="AH35" s="160">
        <f t="shared" si="96"/>
        <v>41.426551738391687</v>
      </c>
      <c r="AI35" s="160"/>
      <c r="AJ35" s="25">
        <f t="shared" ref="AJ35:AJ37" si="170">AK35</f>
        <v>205.23</v>
      </c>
      <c r="AK35" s="25">
        <v>205.23</v>
      </c>
      <c r="AL35" s="159">
        <f t="shared" si="157"/>
        <v>1.2162704096529298</v>
      </c>
      <c r="AM35" s="161"/>
      <c r="AN35" s="160">
        <f t="shared" si="99"/>
        <v>-47329.03960257399</v>
      </c>
      <c r="AO35" s="160">
        <f t="shared" si="100"/>
        <v>-10.296778542447388</v>
      </c>
      <c r="AP35" s="160">
        <f t="shared" si="101"/>
        <v>57.907445942447389</v>
      </c>
      <c r="AQ35" s="160"/>
      <c r="AR35" s="25">
        <f t="shared" ref="AR35:AR37" si="171">AS35</f>
        <v>155.02000000000001</v>
      </c>
      <c r="AS35" s="25">
        <v>155.02000000000001</v>
      </c>
      <c r="AT35" s="159">
        <f t="shared" si="139"/>
        <v>0.91870700630705648</v>
      </c>
      <c r="AU35" s="161"/>
      <c r="AV35" s="160">
        <f t="shared" si="140"/>
        <v>17790.317797425982</v>
      </c>
      <c r="AW35" s="160">
        <f t="shared" si="141"/>
        <v>3.8704136846650341</v>
      </c>
      <c r="AX35" s="160">
        <f t="shared" si="142"/>
        <v>43.740253715334966</v>
      </c>
      <c r="AY35" s="160"/>
      <c r="AZ35" s="25">
        <f t="shared" ref="AZ35:AZ37" si="172">BA35</f>
        <v>152.29</v>
      </c>
      <c r="BA35" s="28">
        <v>152.29</v>
      </c>
      <c r="BB35" s="159">
        <f t="shared" si="143"/>
        <v>0.90252799632629088</v>
      </c>
      <c r="BC35" s="161"/>
      <c r="BD35" s="160">
        <f t="shared" si="144"/>
        <v>21330.963997426006</v>
      </c>
      <c r="BE35" s="160">
        <f t="shared" si="145"/>
        <v>4.640707147720545</v>
      </c>
      <c r="BF35" s="160">
        <f t="shared" si="146"/>
        <v>42.969960252279463</v>
      </c>
      <c r="BG35" s="160"/>
      <c r="BH35" s="28">
        <f t="shared" ref="BH35:BH37" si="173">BI35</f>
        <v>138.78</v>
      </c>
      <c r="BI35" s="28">
        <v>138.78</v>
      </c>
      <c r="BJ35" s="159">
        <f t="shared" si="148"/>
        <v>0.82246263924198992</v>
      </c>
      <c r="BK35" s="161"/>
      <c r="BL35" s="160">
        <f t="shared" si="149"/>
        <v>38852.623397425996</v>
      </c>
      <c r="BM35" s="160">
        <f t="shared" si="150"/>
        <v>8.4526722341234279</v>
      </c>
      <c r="BN35" s="160">
        <f t="shared" si="151"/>
        <v>39.157995165876578</v>
      </c>
      <c r="BO35" s="160"/>
      <c r="BP35" s="161"/>
      <c r="BQ35" s="161"/>
      <c r="BR35" s="159">
        <f t="shared" si="152"/>
        <v>0</v>
      </c>
      <c r="BS35" s="161"/>
      <c r="BT35" s="160"/>
      <c r="BU35" s="28">
        <f t="shared" si="10"/>
        <v>138.78</v>
      </c>
      <c r="BV35" s="28">
        <f t="shared" si="10"/>
        <v>138.78</v>
      </c>
      <c r="BW35" s="159">
        <f t="shared" si="153"/>
        <v>0.82246263924198992</v>
      </c>
      <c r="BX35" s="161"/>
      <c r="BY35" s="160">
        <f t="shared" si="154"/>
        <v>38852.623397425996</v>
      </c>
      <c r="BZ35" s="160">
        <f t="shared" si="155"/>
        <v>8.4526722341234279</v>
      </c>
      <c r="CA35" s="160">
        <f t="shared" si="156"/>
        <v>39.157995165876578</v>
      </c>
      <c r="CB35" s="160"/>
      <c r="CC35" s="28"/>
      <c r="CD35" s="28"/>
      <c r="CE35" s="174"/>
      <c r="CF35" s="161"/>
      <c r="CG35" s="160"/>
      <c r="CH35" s="160"/>
      <c r="CI35" s="160"/>
      <c r="CJ35" s="162"/>
      <c r="CK35" s="162">
        <f t="shared" si="12"/>
        <v>1033.1299999999999</v>
      </c>
      <c r="CL35" s="179">
        <f t="shared" si="13"/>
        <v>0.87467402309933195</v>
      </c>
      <c r="CM35" s="189">
        <f t="shared" si="14"/>
        <v>191986.07398198202</v>
      </c>
      <c r="CN35" s="189">
        <f t="shared" si="15"/>
        <v>134.66753927173346</v>
      </c>
    </row>
    <row r="36" spans="1:92" s="54" customFormat="1" ht="27.95" customHeight="1" x14ac:dyDescent="0.25">
      <c r="A36" s="153">
        <v>25</v>
      </c>
      <c r="B36" s="154" t="s">
        <v>22</v>
      </c>
      <c r="C36" s="156">
        <v>3572.8</v>
      </c>
      <c r="D36" s="155">
        <v>2890.8</v>
      </c>
      <c r="E36" s="155">
        <f t="shared" si="158"/>
        <v>3572.8</v>
      </c>
      <c r="F36" s="155">
        <v>2846.5</v>
      </c>
      <c r="G36" s="155">
        <v>726.3</v>
      </c>
      <c r="H36" s="157">
        <v>3.671E-2</v>
      </c>
      <c r="I36" s="155">
        <f t="shared" si="0"/>
        <v>131.157488</v>
      </c>
      <c r="J36" s="158">
        <f t="shared" si="1"/>
        <v>47.610667400000004</v>
      </c>
      <c r="K36" s="158"/>
      <c r="L36" s="25">
        <f t="shared" si="167"/>
        <v>44.94</v>
      </c>
      <c r="M36" s="25">
        <v>44.94</v>
      </c>
      <c r="N36" s="159">
        <f t="shared" si="138"/>
        <v>0.34264151201187992</v>
      </c>
      <c r="O36" s="161"/>
      <c r="P36" s="160">
        <f t="shared" si="115"/>
        <v>111818.90888672</v>
      </c>
      <c r="Q36" s="160">
        <f t="shared" si="116"/>
        <v>31.297276334169279</v>
      </c>
      <c r="R36" s="160">
        <f t="shared" si="117"/>
        <v>16.313391065830718</v>
      </c>
      <c r="S36" s="160"/>
      <c r="T36" s="25">
        <f t="shared" si="168"/>
        <v>95.93</v>
      </c>
      <c r="U36" s="25">
        <v>95.93</v>
      </c>
      <c r="V36" s="159">
        <f t="shared" si="119"/>
        <v>0.73141077541832766</v>
      </c>
      <c r="W36" s="161"/>
      <c r="X36" s="160">
        <f t="shared" si="120"/>
        <v>45687.938286719997</v>
      </c>
      <c r="Y36" s="160">
        <f t="shared" si="121"/>
        <v>12.787712238781905</v>
      </c>
      <c r="Z36" s="160">
        <f t="shared" si="122"/>
        <v>34.822955161218097</v>
      </c>
      <c r="AA36" s="160"/>
      <c r="AB36" s="25">
        <f t="shared" si="169"/>
        <v>104.83</v>
      </c>
      <c r="AC36" s="25">
        <v>104.83</v>
      </c>
      <c r="AD36" s="159">
        <f t="shared" si="17"/>
        <v>0.79926812870950992</v>
      </c>
      <c r="AE36" s="161"/>
      <c r="AF36" s="160">
        <f t="shared" si="94"/>
        <v>34145.172286720008</v>
      </c>
      <c r="AG36" s="160">
        <f t="shared" si="95"/>
        <v>9.5569783605911347</v>
      </c>
      <c r="AH36" s="160">
        <f t="shared" si="96"/>
        <v>38.053689039408866</v>
      </c>
      <c r="AI36" s="160"/>
      <c r="AJ36" s="25">
        <f t="shared" si="170"/>
        <v>113.23</v>
      </c>
      <c r="AK36" s="25">
        <v>113.23</v>
      </c>
      <c r="AL36" s="159">
        <f t="shared" si="157"/>
        <v>0.86331327114163703</v>
      </c>
      <c r="AM36" s="161"/>
      <c r="AN36" s="160">
        <f t="shared" si="99"/>
        <v>23250.876286719998</v>
      </c>
      <c r="AO36" s="160">
        <f t="shared" si="100"/>
        <v>6.5077463856695026</v>
      </c>
      <c r="AP36" s="160">
        <f t="shared" si="101"/>
        <v>41.102921014330491</v>
      </c>
      <c r="AQ36" s="160"/>
      <c r="AR36" s="25">
        <f t="shared" si="171"/>
        <v>106.15</v>
      </c>
      <c r="AS36" s="25">
        <v>106.15</v>
      </c>
      <c r="AT36" s="159">
        <f t="shared" si="139"/>
        <v>0.8093323653774156</v>
      </c>
      <c r="AU36" s="161"/>
      <c r="AV36" s="160">
        <f t="shared" si="140"/>
        <v>32433.211486719996</v>
      </c>
      <c r="AW36" s="160">
        <f t="shared" si="141"/>
        <v>9.0778133359605899</v>
      </c>
      <c r="AX36" s="160">
        <f t="shared" si="142"/>
        <v>38.532854064039405</v>
      </c>
      <c r="AY36" s="160"/>
      <c r="AZ36" s="25">
        <f t="shared" si="172"/>
        <v>83.66</v>
      </c>
      <c r="BA36" s="28">
        <v>83.66</v>
      </c>
      <c r="BB36" s="159">
        <f t="shared" si="143"/>
        <v>0.63785912093711339</v>
      </c>
      <c r="BC36" s="161"/>
      <c r="BD36" s="160">
        <f t="shared" si="144"/>
        <v>61601.392086720007</v>
      </c>
      <c r="BE36" s="160">
        <f t="shared" si="145"/>
        <v>17.241768945006719</v>
      </c>
      <c r="BF36" s="160">
        <f t="shared" si="146"/>
        <v>30.368898454993278</v>
      </c>
      <c r="BG36" s="160"/>
      <c r="BH36" s="28">
        <f t="shared" si="173"/>
        <v>70.41</v>
      </c>
      <c r="BI36" s="28">
        <v>70.41</v>
      </c>
      <c r="BJ36" s="159">
        <f t="shared" si="148"/>
        <v>0.53683553317215105</v>
      </c>
      <c r="BK36" s="161"/>
      <c r="BL36" s="160">
        <f t="shared" si="149"/>
        <v>78785.847086720009</v>
      </c>
      <c r="BM36" s="160">
        <f t="shared" si="150"/>
        <v>22.051569381639052</v>
      </c>
      <c r="BN36" s="160">
        <f t="shared" si="151"/>
        <v>25.559098018360949</v>
      </c>
      <c r="BO36" s="160"/>
      <c r="BP36" s="161"/>
      <c r="BQ36" s="161"/>
      <c r="BR36" s="159">
        <f t="shared" si="152"/>
        <v>0</v>
      </c>
      <c r="BS36" s="161"/>
      <c r="BT36" s="160"/>
      <c r="BU36" s="28">
        <f t="shared" si="10"/>
        <v>70.41</v>
      </c>
      <c r="BV36" s="28">
        <f t="shared" si="10"/>
        <v>70.41</v>
      </c>
      <c r="BW36" s="159">
        <f t="shared" si="153"/>
        <v>0.53683553317215105</v>
      </c>
      <c r="BX36" s="161"/>
      <c r="BY36" s="160">
        <f t="shared" si="154"/>
        <v>78785.847086720009</v>
      </c>
      <c r="BZ36" s="160">
        <f t="shared" si="155"/>
        <v>22.051569381639052</v>
      </c>
      <c r="CA36" s="160">
        <f t="shared" si="156"/>
        <v>25.559098018360949</v>
      </c>
      <c r="CB36" s="160"/>
      <c r="CC36" s="28"/>
      <c r="CD36" s="28"/>
      <c r="CE36" s="174"/>
      <c r="CF36" s="161"/>
      <c r="CG36" s="160"/>
      <c r="CH36" s="160"/>
      <c r="CI36" s="160"/>
      <c r="CJ36" s="162"/>
      <c r="CK36" s="162">
        <f t="shared" si="12"/>
        <v>619.15</v>
      </c>
      <c r="CL36" s="179">
        <f t="shared" si="13"/>
        <v>0.67438010096686196</v>
      </c>
      <c r="CM36" s="189">
        <f t="shared" si="14"/>
        <v>387723.34640704002</v>
      </c>
      <c r="CN36" s="189">
        <f t="shared" si="15"/>
        <v>150.37702760680699</v>
      </c>
    </row>
    <row r="37" spans="1:92" s="54" customFormat="1" ht="27.95" customHeight="1" x14ac:dyDescent="0.25">
      <c r="A37" s="153">
        <v>26</v>
      </c>
      <c r="B37" s="175" t="s">
        <v>23</v>
      </c>
      <c r="C37" s="156">
        <v>3353.7000000000003</v>
      </c>
      <c r="D37" s="155">
        <v>3155.9</v>
      </c>
      <c r="E37" s="155">
        <f t="shared" si="158"/>
        <v>3353.7000000000003</v>
      </c>
      <c r="F37" s="155">
        <v>3154.8</v>
      </c>
      <c r="G37" s="155">
        <v>198.9</v>
      </c>
      <c r="H37" s="157">
        <v>3.671E-2</v>
      </c>
      <c r="I37" s="155">
        <f t="shared" si="0"/>
        <v>123.114327</v>
      </c>
      <c r="J37" s="158">
        <f t="shared" si="1"/>
        <v>47.610667400000004</v>
      </c>
      <c r="K37" s="158"/>
      <c r="L37" s="25">
        <f t="shared" si="167"/>
        <v>44.97</v>
      </c>
      <c r="M37" s="149">
        <v>44.97</v>
      </c>
      <c r="N37" s="179">
        <f t="shared" si="138"/>
        <v>0.36527024186226514</v>
      </c>
      <c r="O37" s="180"/>
      <c r="P37" s="181">
        <f t="shared" si="115"/>
        <v>101348.50345938001</v>
      </c>
      <c r="Q37" s="181">
        <f t="shared" si="116"/>
        <v>30.219907403578137</v>
      </c>
      <c r="R37" s="181">
        <f t="shared" si="117"/>
        <v>17.390759996421863</v>
      </c>
      <c r="S37" s="160"/>
      <c r="T37" s="25">
        <f t="shared" si="168"/>
        <v>88.04</v>
      </c>
      <c r="U37" s="25">
        <v>88.04</v>
      </c>
      <c r="V37" s="159">
        <f t="shared" si="119"/>
        <v>0.71510767386154828</v>
      </c>
      <c r="W37" s="182"/>
      <c r="X37" s="181">
        <f t="shared" si="120"/>
        <v>45489.297659379998</v>
      </c>
      <c r="Y37" s="181">
        <f t="shared" si="121"/>
        <v>13.563913784590152</v>
      </c>
      <c r="Z37" s="181">
        <f t="shared" si="122"/>
        <v>34.046753615409848</v>
      </c>
      <c r="AA37" s="160"/>
      <c r="AB37" s="25">
        <f t="shared" si="169"/>
        <v>102.93</v>
      </c>
      <c r="AC37" s="25">
        <v>102.93</v>
      </c>
      <c r="AD37" s="159">
        <f t="shared" si="17"/>
        <v>0.83605216799828674</v>
      </c>
      <c r="AE37" s="182"/>
      <c r="AF37" s="160">
        <f t="shared" si="94"/>
        <v>26177.861059379997</v>
      </c>
      <c r="AG37" s="160">
        <f t="shared" si="95"/>
        <v>7.8056657003846484</v>
      </c>
      <c r="AH37" s="160">
        <f t="shared" si="96"/>
        <v>39.805001699615353</v>
      </c>
      <c r="AI37" s="160"/>
      <c r="AJ37" s="25">
        <f t="shared" si="170"/>
        <v>114.48</v>
      </c>
      <c r="AK37" s="25">
        <v>114.48</v>
      </c>
      <c r="AL37" s="159">
        <f t="shared" si="157"/>
        <v>0.92986740690220404</v>
      </c>
      <c r="AM37" s="182"/>
      <c r="AN37" s="160">
        <f t="shared" si="99"/>
        <v>11198.204059379999</v>
      </c>
      <c r="AO37" s="160">
        <f t="shared" si="100"/>
        <v>3.3390595638787008</v>
      </c>
      <c r="AP37" s="160">
        <f t="shared" si="101"/>
        <v>44.271607836121298</v>
      </c>
      <c r="AQ37" s="160"/>
      <c r="AR37" s="25">
        <f t="shared" si="171"/>
        <v>103.91</v>
      </c>
      <c r="AS37" s="25">
        <v>103.91</v>
      </c>
      <c r="AT37" s="159">
        <f t="shared" si="24"/>
        <v>0.84401224887498261</v>
      </c>
      <c r="AU37" s="182"/>
      <c r="AV37" s="160">
        <f t="shared" si="140"/>
        <v>24906.859859380009</v>
      </c>
      <c r="AW37" s="160">
        <f t="shared" si="141"/>
        <v>7.4266809372871778</v>
      </c>
      <c r="AX37" s="160">
        <f t="shared" si="142"/>
        <v>40.183986462712824</v>
      </c>
      <c r="AY37" s="160"/>
      <c r="AZ37" s="25">
        <f t="shared" si="172"/>
        <v>86.2</v>
      </c>
      <c r="BA37" s="28">
        <v>86.2</v>
      </c>
      <c r="BB37" s="159">
        <f t="shared" si="143"/>
        <v>0.70016221588897609</v>
      </c>
      <c r="BC37" s="182"/>
      <c r="BD37" s="160">
        <f t="shared" si="144"/>
        <v>47875.667259380003</v>
      </c>
      <c r="BE37" s="160">
        <f t="shared" si="145"/>
        <v>14.275477013262963</v>
      </c>
      <c r="BF37" s="160">
        <f t="shared" si="146"/>
        <v>33.33519038673704</v>
      </c>
      <c r="BG37" s="160"/>
      <c r="BH37" s="28">
        <f t="shared" si="173"/>
        <v>71.459999999999994</v>
      </c>
      <c r="BI37" s="28">
        <v>71.459999999999994</v>
      </c>
      <c r="BJ37" s="159">
        <f t="shared" si="148"/>
        <v>0.58043610147826252</v>
      </c>
      <c r="BK37" s="182"/>
      <c r="BL37" s="160">
        <f t="shared" si="149"/>
        <v>66992.562859380021</v>
      </c>
      <c r="BM37" s="160">
        <f t="shared" si="150"/>
        <v>19.975717225565798</v>
      </c>
      <c r="BN37" s="160">
        <f t="shared" si="151"/>
        <v>27.634950174434206</v>
      </c>
      <c r="BO37" s="160"/>
      <c r="BP37" s="161"/>
      <c r="BQ37" s="161"/>
      <c r="BR37" s="159">
        <f t="shared" si="152"/>
        <v>0</v>
      </c>
      <c r="BS37" s="182"/>
      <c r="BT37" s="160"/>
      <c r="BU37" s="28">
        <f t="shared" si="10"/>
        <v>71.459999999999994</v>
      </c>
      <c r="BV37" s="28">
        <f t="shared" si="10"/>
        <v>71.459999999999994</v>
      </c>
      <c r="BW37" s="159">
        <f t="shared" si="153"/>
        <v>0.58043610147826252</v>
      </c>
      <c r="BX37" s="182"/>
      <c r="BY37" s="160">
        <f t="shared" si="154"/>
        <v>66992.562859380021</v>
      </c>
      <c r="BZ37" s="160">
        <f t="shared" si="155"/>
        <v>19.975717225565798</v>
      </c>
      <c r="CA37" s="160">
        <f t="shared" si="156"/>
        <v>27.634950174434206</v>
      </c>
      <c r="CB37" s="160"/>
      <c r="CC37" s="28"/>
      <c r="CD37" s="28"/>
      <c r="CE37" s="174"/>
      <c r="CF37" s="182"/>
      <c r="CG37" s="160"/>
      <c r="CH37" s="160"/>
      <c r="CI37" s="160"/>
      <c r="CJ37" s="162"/>
      <c r="CK37" s="162">
        <f t="shared" si="12"/>
        <v>611.99000000000012</v>
      </c>
      <c r="CL37" s="179">
        <f t="shared" si="13"/>
        <v>0.71012972240950367</v>
      </c>
      <c r="CM37" s="189">
        <f t="shared" si="14"/>
        <v>323988.95621566003</v>
      </c>
      <c r="CN37" s="189">
        <f t="shared" si="15"/>
        <v>142.13925440465755</v>
      </c>
    </row>
    <row r="38" spans="1:92" s="54" customFormat="1" ht="27.95" customHeight="1" x14ac:dyDescent="0.25">
      <c r="A38" s="163">
        <v>27</v>
      </c>
      <c r="B38" s="164" t="s">
        <v>133</v>
      </c>
      <c r="C38" s="166">
        <v>4863.6000000000004</v>
      </c>
      <c r="D38" s="165">
        <v>4864</v>
      </c>
      <c r="E38" s="165">
        <f t="shared" si="158"/>
        <v>4863.6000000000004</v>
      </c>
      <c r="F38" s="165">
        <v>4863.6000000000004</v>
      </c>
      <c r="G38" s="165"/>
      <c r="H38" s="167">
        <v>3.671E-2</v>
      </c>
      <c r="I38" s="165">
        <f t="shared" si="0"/>
        <v>178.542756</v>
      </c>
      <c r="J38" s="168">
        <f t="shared" si="1"/>
        <v>47.610667400000004</v>
      </c>
      <c r="K38" s="168"/>
      <c r="L38" s="150">
        <f>M38-O38*0.047</f>
        <v>129.60753400000002</v>
      </c>
      <c r="M38" s="150">
        <v>149.84</v>
      </c>
      <c r="N38" s="169">
        <f t="shared" si="138"/>
        <v>0.72591874856014893</v>
      </c>
      <c r="O38" s="170">
        <v>430.47800000000001</v>
      </c>
      <c r="P38" s="171">
        <f t="shared" si="115"/>
        <v>63466.046820679978</v>
      </c>
      <c r="Q38" s="171">
        <f t="shared" si="116"/>
        <v>13.049191302878521</v>
      </c>
      <c r="R38" s="171">
        <f t="shared" si="117"/>
        <v>34.561476097121478</v>
      </c>
      <c r="S38" s="171"/>
      <c r="T38" s="150">
        <f>U38-W38*0.047</f>
        <v>200.57753400000001</v>
      </c>
      <c r="U38" s="150">
        <v>220.81</v>
      </c>
      <c r="V38" s="169">
        <f t="shared" si="119"/>
        <v>1.1234145730336997</v>
      </c>
      <c r="W38" s="170">
        <v>430.47800000000001</v>
      </c>
      <c r="X38" s="171">
        <f t="shared" si="120"/>
        <v>-28577.784979320022</v>
      </c>
      <c r="Y38" s="171">
        <f t="shared" si="121"/>
        <v>-5.8758501890204826</v>
      </c>
      <c r="Z38" s="171">
        <f t="shared" si="122"/>
        <v>53.48651758902048</v>
      </c>
      <c r="AA38" s="171"/>
      <c r="AB38" s="150">
        <f t="shared" ref="AB38" si="174">AC38-AE38*0.047</f>
        <v>202.58753400000001</v>
      </c>
      <c r="AC38" s="150">
        <v>222.82</v>
      </c>
      <c r="AD38" s="169">
        <f t="shared" si="17"/>
        <v>1.134672380659342</v>
      </c>
      <c r="AE38" s="170">
        <v>430.47800000000001</v>
      </c>
      <c r="AF38" s="171">
        <f t="shared" si="94"/>
        <v>-31184.63437932001</v>
      </c>
      <c r="AG38" s="171">
        <f t="shared" si="95"/>
        <v>-6.4118419235381214</v>
      </c>
      <c r="AH38" s="171">
        <f t="shared" si="96"/>
        <v>54.022509323538117</v>
      </c>
      <c r="AI38" s="171"/>
      <c r="AJ38" s="150">
        <f t="shared" ref="AJ38" si="175">AK38-AM38*0.047</f>
        <v>226.44753400000002</v>
      </c>
      <c r="AK38" s="150">
        <v>246.68</v>
      </c>
      <c r="AL38" s="169">
        <f t="shared" si="157"/>
        <v>1.2683098383448277</v>
      </c>
      <c r="AM38" s="170">
        <v>430.47800000000001</v>
      </c>
      <c r="AN38" s="171">
        <f t="shared" si="99"/>
        <v>-62129.622779320031</v>
      </c>
      <c r="AO38" s="171">
        <f t="shared" si="100"/>
        <v>-12.774410473583359</v>
      </c>
      <c r="AP38" s="171">
        <f t="shared" si="101"/>
        <v>60.385077873583356</v>
      </c>
      <c r="AQ38" s="171"/>
      <c r="AR38" s="150">
        <f t="shared" ref="AR38" si="176">AS38-AU38*0.047</f>
        <v>207.89753400000001</v>
      </c>
      <c r="AS38" s="150">
        <v>228.13</v>
      </c>
      <c r="AT38" s="169">
        <f t="shared" si="24"/>
        <v>1.1644131560285762</v>
      </c>
      <c r="AU38" s="170">
        <v>430.47800000000001</v>
      </c>
      <c r="AV38" s="171">
        <f t="shared" si="140"/>
        <v>-38071.385779320015</v>
      </c>
      <c r="AW38" s="171">
        <f t="shared" si="141"/>
        <v>-7.8278200878608466</v>
      </c>
      <c r="AX38" s="171">
        <f t="shared" si="142"/>
        <v>55.438487487860847</v>
      </c>
      <c r="AY38" s="171"/>
      <c r="AZ38" s="150">
        <f t="shared" ref="AZ38" si="177">BA38-BC38*0.047</f>
        <v>161.50753400000002</v>
      </c>
      <c r="BA38" s="151">
        <v>181.74</v>
      </c>
      <c r="BB38" s="169">
        <f t="shared" si="143"/>
        <v>0.90458743674820397</v>
      </c>
      <c r="BC38" s="170">
        <v>430.47800000000001</v>
      </c>
      <c r="BD38" s="171">
        <f t="shared" si="144"/>
        <v>22093.660820679968</v>
      </c>
      <c r="BE38" s="171">
        <f t="shared" si="145"/>
        <v>4.5426558147627203</v>
      </c>
      <c r="BF38" s="171">
        <f t="shared" si="146"/>
        <v>43.068011585237272</v>
      </c>
      <c r="BG38" s="171"/>
      <c r="BH38" s="150">
        <f t="shared" ref="BH38" si="178">BI38-BK38*0.047</f>
        <v>139.48753400000001</v>
      </c>
      <c r="BI38" s="151">
        <v>159.72</v>
      </c>
      <c r="BJ38" s="169">
        <f t="shared" si="148"/>
        <v>0.78125563380459984</v>
      </c>
      <c r="BK38" s="170">
        <v>430.47800000000001</v>
      </c>
      <c r="BL38" s="171">
        <f t="shared" si="149"/>
        <v>50652.279620679983</v>
      </c>
      <c r="BM38" s="171">
        <f t="shared" si="150"/>
        <v>10.414565264553001</v>
      </c>
      <c r="BN38" s="171">
        <f t="shared" si="151"/>
        <v>37.196102135446999</v>
      </c>
      <c r="BO38" s="171"/>
      <c r="BP38" s="170"/>
      <c r="BQ38" s="170"/>
      <c r="BR38" s="169">
        <f t="shared" si="152"/>
        <v>0</v>
      </c>
      <c r="BS38" s="170"/>
      <c r="BT38" s="171"/>
      <c r="BU38" s="150">
        <f t="shared" si="10"/>
        <v>139.48753400000001</v>
      </c>
      <c r="BV38" s="151">
        <f t="shared" si="10"/>
        <v>159.72</v>
      </c>
      <c r="BW38" s="169">
        <f t="shared" si="153"/>
        <v>0.78125563380459984</v>
      </c>
      <c r="BX38" s="170">
        <f t="shared" si="43"/>
        <v>430.47800000000001</v>
      </c>
      <c r="BY38" s="171">
        <f t="shared" si="154"/>
        <v>50652.279620679983</v>
      </c>
      <c r="BZ38" s="171">
        <f t="shared" si="155"/>
        <v>10.414565264553001</v>
      </c>
      <c r="CA38" s="171">
        <f t="shared" si="156"/>
        <v>37.196102135446999</v>
      </c>
      <c r="CB38" s="171"/>
      <c r="CC38" s="150"/>
      <c r="CD38" s="151"/>
      <c r="CE38" s="172">
        <f t="shared" si="47"/>
        <v>0</v>
      </c>
      <c r="CF38" s="170">
        <f t="shared" si="48"/>
        <v>37.196102135446999</v>
      </c>
      <c r="CG38" s="170">
        <f>CD38-CF38*0.047</f>
        <v>-1.748216800366009</v>
      </c>
      <c r="CH38" s="171">
        <f>CG38*$C$2</f>
        <v>-2267.3322970666918</v>
      </c>
      <c r="CI38" s="171">
        <f>CH38/C38</f>
        <v>-0.46618395778162097</v>
      </c>
      <c r="CJ38" s="173"/>
      <c r="CK38" s="173">
        <f t="shared" si="12"/>
        <v>1268.1127380000003</v>
      </c>
      <c r="CL38" s="186">
        <f t="shared" si="13"/>
        <v>1.014653109597057</v>
      </c>
      <c r="CM38" s="171">
        <f t="shared" si="14"/>
        <v>-23751.440655240149</v>
      </c>
      <c r="CN38" s="171">
        <f t="shared" si="15"/>
        <v>115.82187045424789</v>
      </c>
    </row>
    <row r="40" spans="1:92" ht="21" customHeight="1" x14ac:dyDescent="0.25">
      <c r="AS40" s="1" t="s">
        <v>177</v>
      </c>
      <c r="BS40" s="1" t="s">
        <v>65</v>
      </c>
      <c r="CF40" s="1" t="s">
        <v>65</v>
      </c>
    </row>
    <row r="41" spans="1:92" x14ac:dyDescent="0.25">
      <c r="L41" s="21"/>
      <c r="M41" s="21"/>
    </row>
    <row r="46" spans="1:92" x14ac:dyDescent="0.25">
      <c r="B46" s="42"/>
      <c r="C46" s="42"/>
      <c r="O46" s="41"/>
      <c r="W46" s="41"/>
      <c r="AE46" s="41"/>
      <c r="AM46" s="41"/>
      <c r="AU46" s="41"/>
      <c r="BC46" s="41"/>
      <c r="BK46" s="41"/>
    </row>
    <row r="47" spans="1:92" x14ac:dyDescent="0.25">
      <c r="B47" s="42"/>
      <c r="C47" s="42"/>
      <c r="O47" s="41"/>
      <c r="W47" s="41"/>
      <c r="AE47" s="41"/>
      <c r="AM47" s="41"/>
      <c r="AU47" s="41"/>
      <c r="BC47" s="41"/>
      <c r="BK47" s="41"/>
    </row>
    <row r="48" spans="1:92" x14ac:dyDescent="0.25">
      <c r="B48" s="42"/>
      <c r="C48" s="42"/>
      <c r="O48" s="41"/>
      <c r="W48" s="41"/>
      <c r="AE48" s="41"/>
      <c r="AM48" s="41"/>
      <c r="AU48" s="41"/>
      <c r="BC48" s="41"/>
      <c r="BK48" s="41"/>
    </row>
    <row r="49" spans="2:63" x14ac:dyDescent="0.25">
      <c r="B49" s="42"/>
      <c r="C49" s="42"/>
      <c r="O49" s="41"/>
      <c r="W49" s="41"/>
      <c r="AE49" s="41"/>
      <c r="AM49" s="41"/>
      <c r="AU49" s="41"/>
      <c r="BC49" s="41"/>
      <c r="BK49" s="41"/>
    </row>
    <row r="50" spans="2:63" x14ac:dyDescent="0.25">
      <c r="B50" s="42"/>
      <c r="C50" s="42"/>
      <c r="O50" s="41"/>
      <c r="W50" s="41"/>
      <c r="AE50" s="41"/>
      <c r="AM50" s="41"/>
      <c r="AU50" s="41"/>
      <c r="BC50" s="41"/>
      <c r="BK50" s="41"/>
    </row>
  </sheetData>
  <mergeCells count="14">
    <mergeCell ref="L1:AC1"/>
    <mergeCell ref="AB4:AH4"/>
    <mergeCell ref="A4:A5"/>
    <mergeCell ref="E4:J4"/>
    <mergeCell ref="L4:R4"/>
    <mergeCell ref="T4:Z4"/>
    <mergeCell ref="CC4:CI4"/>
    <mergeCell ref="CL4:CN4"/>
    <mergeCell ref="AJ4:AP4"/>
    <mergeCell ref="AR4:AX4"/>
    <mergeCell ref="AZ4:BF4"/>
    <mergeCell ref="BH4:BN4"/>
    <mergeCell ref="BP4:BS4"/>
    <mergeCell ref="BU4:CA4"/>
  </mergeCells>
  <pageMargins left="0.27559055118110237" right="0.31496062992125984" top="0.39370078740157483" bottom="0.39370078740157483" header="0" footer="0"/>
  <pageSetup paperSize="9" scale="55" fitToWidth="3" orientation="landscape" horizontalDpi="4294967293" verticalDpi="4294967293" r:id="rId1"/>
  <colBreaks count="2" manualBreakCount="2">
    <brk id="27" max="1048575" man="1"/>
    <brk id="50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Q54"/>
  <sheetViews>
    <sheetView showGridLines="0" view="pageBreakPreview" zoomScale="70" zoomScaleNormal="70" zoomScaleSheetLayoutView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1" sqref="B21"/>
    </sheetView>
  </sheetViews>
  <sheetFormatPr defaultRowHeight="15" x14ac:dyDescent="0.25"/>
  <cols>
    <col min="1" max="1" width="5.7109375" style="1" customWidth="1"/>
    <col min="2" max="2" width="22.42578125" style="1" customWidth="1"/>
    <col min="3" max="3" width="8.85546875" style="1" customWidth="1"/>
    <col min="4" max="9" width="7.7109375" style="1" customWidth="1"/>
    <col min="10" max="10" width="8" style="1" customWidth="1"/>
    <col min="11" max="11" width="1.5703125" style="1" customWidth="1"/>
    <col min="12" max="13" width="8.140625" style="1" customWidth="1"/>
    <col min="14" max="15" width="7.42578125" style="1" customWidth="1"/>
    <col min="16" max="16" width="12.5703125" style="1" customWidth="1"/>
    <col min="17" max="17" width="9.28515625" style="1" customWidth="1"/>
    <col min="18" max="18" width="11.28515625" style="1" customWidth="1"/>
    <col min="19" max="19" width="1.7109375" style="1" customWidth="1"/>
    <col min="20" max="20" width="9.140625" customWidth="1"/>
    <col min="21" max="21" width="9.140625" style="1" customWidth="1"/>
    <col min="22" max="22" width="8.28515625" customWidth="1"/>
    <col min="23" max="23" width="8.28515625" style="1" customWidth="1"/>
    <col min="24" max="24" width="13.7109375" customWidth="1"/>
    <col min="25" max="25" width="8.42578125" style="1" customWidth="1"/>
    <col min="26" max="26" width="9.42578125" customWidth="1"/>
    <col min="27" max="27" width="1.42578125" style="1" customWidth="1"/>
    <col min="28" max="31" width="9.42578125" style="1" customWidth="1"/>
    <col min="32" max="32" width="11.42578125" style="1" customWidth="1"/>
    <col min="33" max="34" width="9.42578125" style="1" customWidth="1"/>
    <col min="35" max="35" width="2.42578125" style="1" customWidth="1"/>
    <col min="36" max="37" width="8.7109375" style="1" customWidth="1"/>
    <col min="38" max="39" width="8.5703125" style="1" customWidth="1"/>
    <col min="40" max="40" width="12.140625" style="1" customWidth="1"/>
    <col min="41" max="42" width="9.42578125" style="1" customWidth="1"/>
    <col min="43" max="43" width="1.42578125" style="1" customWidth="1"/>
    <col min="44" max="45" width="8.7109375" style="1" customWidth="1"/>
    <col min="46" max="47" width="8.5703125" style="1" customWidth="1"/>
    <col min="48" max="48" width="12.140625" style="1" customWidth="1"/>
    <col min="49" max="50" width="9.42578125" style="1" customWidth="1"/>
    <col min="51" max="51" width="1.42578125" style="1" customWidth="1"/>
    <col min="52" max="53" width="8.7109375" style="1" customWidth="1"/>
    <col min="54" max="55" width="8.5703125" style="1" customWidth="1"/>
    <col min="56" max="56" width="12.140625" style="1" customWidth="1"/>
    <col min="57" max="58" width="9.42578125" style="1" customWidth="1"/>
    <col min="59" max="59" width="1.5703125" style="1" customWidth="1"/>
    <col min="60" max="63" width="9.42578125" style="1" customWidth="1"/>
    <col min="64" max="64" width="12.42578125" style="1" customWidth="1"/>
    <col min="65" max="66" width="9.42578125" style="1" customWidth="1"/>
    <col min="67" max="67" width="1.28515625" style="1" customWidth="1"/>
    <col min="68" max="71" width="9.42578125" style="1" customWidth="1"/>
    <col min="72" max="72" width="1.42578125" style="1" customWidth="1"/>
    <col min="73" max="76" width="10.85546875" style="49" customWidth="1"/>
    <col min="77" max="77" width="12.85546875" style="49" customWidth="1"/>
    <col min="78" max="79" width="10.85546875" style="49" customWidth="1"/>
    <col min="80" max="80" width="2.42578125" style="49" customWidth="1"/>
    <col min="81" max="81" width="8.140625" style="49" hidden="1" customWidth="1"/>
    <col min="82" max="87" width="10.85546875" style="49" customWidth="1"/>
    <col min="88" max="88" width="2.28515625" style="49" customWidth="1"/>
    <col min="89" max="89" width="9.85546875" style="49" customWidth="1"/>
    <col min="90" max="90" width="6.7109375" style="1" customWidth="1"/>
    <col min="91" max="91" width="12.7109375" customWidth="1"/>
    <col min="92" max="92" width="11.28515625" customWidth="1"/>
    <col min="93" max="93" width="10" style="131" bestFit="1" customWidth="1"/>
    <col min="94" max="16384" width="9.140625" style="131"/>
  </cols>
  <sheetData>
    <row r="1" spans="1:95" ht="37.5" customHeight="1" x14ac:dyDescent="0.25">
      <c r="A1" s="193" t="s">
        <v>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5"/>
      <c r="T1" s="1"/>
      <c r="V1" s="1"/>
      <c r="X1" s="1"/>
      <c r="Z1" s="1"/>
      <c r="CM1" s="1"/>
      <c r="CN1" s="1"/>
    </row>
    <row r="2" spans="1:95" ht="23.25" customHeight="1" x14ac:dyDescent="0.25">
      <c r="B2" s="4" t="s">
        <v>27</v>
      </c>
      <c r="C2" s="4"/>
      <c r="D2" s="1">
        <v>1250.74</v>
      </c>
      <c r="J2" s="1" t="s">
        <v>26</v>
      </c>
      <c r="T2" s="1"/>
      <c r="V2" s="1"/>
      <c r="X2" s="1"/>
      <c r="Z2" s="1"/>
      <c r="CM2" s="1"/>
      <c r="CN2" s="1"/>
    </row>
    <row r="3" spans="1:95" ht="9.75" customHeight="1" x14ac:dyDescent="0.25">
      <c r="T3" s="1"/>
      <c r="V3" s="1"/>
      <c r="X3" s="1"/>
      <c r="Z3" s="1"/>
      <c r="CM3" s="1"/>
      <c r="CN3" s="1"/>
    </row>
    <row r="4" spans="1:95" ht="18" customHeight="1" x14ac:dyDescent="0.25">
      <c r="A4" s="194" t="s">
        <v>2</v>
      </c>
      <c r="B4" s="6" t="s">
        <v>0</v>
      </c>
      <c r="C4" s="6"/>
      <c r="D4" s="190"/>
      <c r="E4" s="190"/>
      <c r="F4" s="190"/>
      <c r="G4" s="190"/>
      <c r="H4" s="190"/>
      <c r="I4" s="190"/>
      <c r="J4" s="190"/>
      <c r="K4" s="7"/>
      <c r="L4" s="190" t="s">
        <v>30</v>
      </c>
      <c r="M4" s="190"/>
      <c r="N4" s="190"/>
      <c r="O4" s="190"/>
      <c r="P4" s="190"/>
      <c r="Q4" s="190"/>
      <c r="R4" s="190"/>
      <c r="S4" s="7"/>
      <c r="T4" s="190" t="s">
        <v>31</v>
      </c>
      <c r="U4" s="190"/>
      <c r="V4" s="190"/>
      <c r="W4" s="190"/>
      <c r="X4" s="190"/>
      <c r="Y4" s="190"/>
      <c r="Z4" s="190"/>
      <c r="AA4" s="7"/>
      <c r="AB4" s="190" t="s">
        <v>35</v>
      </c>
      <c r="AC4" s="190"/>
      <c r="AD4" s="190"/>
      <c r="AE4" s="190"/>
      <c r="AF4" s="190"/>
      <c r="AG4" s="190"/>
      <c r="AH4" s="190"/>
      <c r="AI4" s="14"/>
      <c r="AJ4" s="190" t="s">
        <v>36</v>
      </c>
      <c r="AK4" s="190"/>
      <c r="AL4" s="190"/>
      <c r="AM4" s="190"/>
      <c r="AN4" s="190"/>
      <c r="AO4" s="190"/>
      <c r="AP4" s="190"/>
      <c r="AQ4" s="15"/>
      <c r="AR4" s="190" t="s">
        <v>42</v>
      </c>
      <c r="AS4" s="190"/>
      <c r="AT4" s="190"/>
      <c r="AU4" s="190"/>
      <c r="AV4" s="190"/>
      <c r="AW4" s="190"/>
      <c r="AX4" s="190"/>
      <c r="AY4" s="7"/>
      <c r="AZ4" s="190" t="s">
        <v>43</v>
      </c>
      <c r="BA4" s="190"/>
      <c r="BB4" s="190"/>
      <c r="BC4" s="190"/>
      <c r="BD4" s="190"/>
      <c r="BE4" s="190"/>
      <c r="BF4" s="190"/>
      <c r="BG4" s="17"/>
      <c r="BH4" s="190" t="s">
        <v>44</v>
      </c>
      <c r="BI4" s="190"/>
      <c r="BJ4" s="190"/>
      <c r="BK4" s="190"/>
      <c r="BL4" s="190"/>
      <c r="BM4" s="190"/>
      <c r="BN4" s="190"/>
      <c r="BO4" s="46"/>
      <c r="BP4" s="191" t="s">
        <v>64</v>
      </c>
      <c r="BQ4" s="192"/>
      <c r="BR4" s="192"/>
      <c r="BS4" s="192"/>
      <c r="BT4" s="16"/>
      <c r="BU4" s="190" t="s">
        <v>66</v>
      </c>
      <c r="BV4" s="190"/>
      <c r="BW4" s="190"/>
      <c r="BX4" s="190"/>
      <c r="BY4" s="190"/>
      <c r="BZ4" s="190"/>
      <c r="CA4" s="190"/>
      <c r="CB4" s="55"/>
      <c r="CC4" s="190" t="s">
        <v>163</v>
      </c>
      <c r="CD4" s="190"/>
      <c r="CE4" s="190"/>
      <c r="CF4" s="190"/>
      <c r="CG4" s="190"/>
      <c r="CH4" s="190"/>
      <c r="CI4" s="190"/>
      <c r="CJ4" s="50"/>
      <c r="CK4" s="50" t="s">
        <v>67</v>
      </c>
      <c r="CL4" s="190" t="s">
        <v>50</v>
      </c>
      <c r="CM4" s="190"/>
      <c r="CN4" s="190"/>
    </row>
    <row r="5" spans="1:95" ht="18" customHeight="1" x14ac:dyDescent="0.25">
      <c r="A5" s="194"/>
      <c r="B5" s="7" t="s">
        <v>3</v>
      </c>
      <c r="C5" s="18" t="s">
        <v>48</v>
      </c>
      <c r="D5" s="3" t="s">
        <v>25</v>
      </c>
      <c r="E5" s="3" t="s">
        <v>49</v>
      </c>
      <c r="F5" s="3" t="s">
        <v>47</v>
      </c>
      <c r="G5" s="3" t="s">
        <v>46</v>
      </c>
      <c r="H5" s="3" t="s">
        <v>45</v>
      </c>
      <c r="I5" s="3" t="s">
        <v>1</v>
      </c>
      <c r="J5" s="3" t="s">
        <v>34</v>
      </c>
      <c r="K5" s="3"/>
      <c r="L5" s="3" t="s">
        <v>61</v>
      </c>
      <c r="M5" s="3" t="s">
        <v>62</v>
      </c>
      <c r="N5" s="3" t="s">
        <v>38</v>
      </c>
      <c r="O5" s="3" t="s">
        <v>60</v>
      </c>
      <c r="P5" s="3" t="s">
        <v>33</v>
      </c>
      <c r="Q5" s="8" t="s">
        <v>32</v>
      </c>
      <c r="R5" s="3" t="s">
        <v>29</v>
      </c>
      <c r="S5" s="3"/>
      <c r="T5" s="3" t="s">
        <v>61</v>
      </c>
      <c r="U5" s="3" t="s">
        <v>62</v>
      </c>
      <c r="V5" s="3" t="s">
        <v>38</v>
      </c>
      <c r="W5" s="3" t="s">
        <v>60</v>
      </c>
      <c r="X5" s="3" t="s">
        <v>33</v>
      </c>
      <c r="Y5" s="8" t="s">
        <v>32</v>
      </c>
      <c r="Z5" s="3" t="s">
        <v>29</v>
      </c>
      <c r="AA5" s="3"/>
      <c r="AB5" s="3" t="s">
        <v>61</v>
      </c>
      <c r="AC5" s="3" t="s">
        <v>62</v>
      </c>
      <c r="AD5" s="3" t="s">
        <v>38</v>
      </c>
      <c r="AE5" s="3" t="s">
        <v>60</v>
      </c>
      <c r="AF5" s="3" t="s">
        <v>33</v>
      </c>
      <c r="AG5" s="8" t="s">
        <v>32</v>
      </c>
      <c r="AH5" s="3" t="s">
        <v>29</v>
      </c>
      <c r="AI5" s="3"/>
      <c r="AJ5" s="3" t="s">
        <v>61</v>
      </c>
      <c r="AK5" s="3" t="s">
        <v>62</v>
      </c>
      <c r="AL5" s="3" t="s">
        <v>38</v>
      </c>
      <c r="AM5" s="3" t="s">
        <v>60</v>
      </c>
      <c r="AN5" s="3" t="s">
        <v>33</v>
      </c>
      <c r="AO5" s="8" t="s">
        <v>32</v>
      </c>
      <c r="AP5" s="3" t="s">
        <v>29</v>
      </c>
      <c r="AQ5" s="3"/>
      <c r="AR5" s="3" t="s">
        <v>61</v>
      </c>
      <c r="AS5" s="3" t="s">
        <v>62</v>
      </c>
      <c r="AT5" s="3" t="s">
        <v>38</v>
      </c>
      <c r="AU5" s="3" t="s">
        <v>60</v>
      </c>
      <c r="AV5" s="3" t="s">
        <v>33</v>
      </c>
      <c r="AW5" s="8" t="s">
        <v>32</v>
      </c>
      <c r="AX5" s="3" t="s">
        <v>29</v>
      </c>
      <c r="AY5" s="3"/>
      <c r="AZ5" s="3" t="s">
        <v>61</v>
      </c>
      <c r="BA5" s="3" t="s">
        <v>62</v>
      </c>
      <c r="BB5" s="3" t="s">
        <v>38</v>
      </c>
      <c r="BC5" s="3" t="s">
        <v>60</v>
      </c>
      <c r="BD5" s="3" t="s">
        <v>33</v>
      </c>
      <c r="BE5" s="8" t="s">
        <v>32</v>
      </c>
      <c r="BF5" s="3" t="s">
        <v>29</v>
      </c>
      <c r="BG5" s="3"/>
      <c r="BH5" s="3" t="s">
        <v>61</v>
      </c>
      <c r="BI5" s="3" t="s">
        <v>62</v>
      </c>
      <c r="BJ5" s="3" t="s">
        <v>38</v>
      </c>
      <c r="BK5" s="3" t="s">
        <v>60</v>
      </c>
      <c r="BL5" s="3" t="s">
        <v>33</v>
      </c>
      <c r="BM5" s="8" t="s">
        <v>32</v>
      </c>
      <c r="BN5" s="3" t="s">
        <v>29</v>
      </c>
      <c r="BO5" s="3"/>
      <c r="BP5" s="3" t="s">
        <v>61</v>
      </c>
      <c r="BQ5" s="3" t="s">
        <v>62</v>
      </c>
      <c r="BR5" s="3" t="s">
        <v>38</v>
      </c>
      <c r="BS5" s="3" t="s">
        <v>60</v>
      </c>
      <c r="BT5" s="3"/>
      <c r="BU5" s="3" t="s">
        <v>61</v>
      </c>
      <c r="BV5" s="3" t="s">
        <v>62</v>
      </c>
      <c r="BW5" s="3" t="s">
        <v>38</v>
      </c>
      <c r="BX5" s="3" t="s">
        <v>60</v>
      </c>
      <c r="BY5" s="3" t="s">
        <v>33</v>
      </c>
      <c r="BZ5" s="8" t="s">
        <v>32</v>
      </c>
      <c r="CA5" s="3" t="s">
        <v>29</v>
      </c>
      <c r="CB5" s="3"/>
      <c r="CC5" s="3" t="s">
        <v>61</v>
      </c>
      <c r="CD5" s="3" t="s">
        <v>62</v>
      </c>
      <c r="CE5" s="3" t="s">
        <v>162</v>
      </c>
      <c r="CF5" s="3" t="s">
        <v>60</v>
      </c>
      <c r="CG5" s="3" t="s">
        <v>164</v>
      </c>
      <c r="CH5" s="8" t="s">
        <v>32</v>
      </c>
      <c r="CI5" s="3" t="s">
        <v>29</v>
      </c>
      <c r="CJ5" s="51"/>
      <c r="CK5" s="51" t="s">
        <v>68</v>
      </c>
      <c r="CL5" s="3" t="s">
        <v>38</v>
      </c>
      <c r="CM5" s="3" t="s">
        <v>28</v>
      </c>
      <c r="CN5" s="3" t="s">
        <v>29</v>
      </c>
    </row>
    <row r="6" spans="1:95" s="54" customFormat="1" ht="22.5" customHeight="1" x14ac:dyDescent="0.25">
      <c r="A6" s="9">
        <v>1</v>
      </c>
      <c r="B6" s="10" t="s">
        <v>5</v>
      </c>
      <c r="C6" s="11">
        <v>3273.55</v>
      </c>
      <c r="D6" s="11">
        <v>3351.1299999999997</v>
      </c>
      <c r="E6" s="11">
        <f>F6+G6</f>
        <v>3351.1299999999997</v>
      </c>
      <c r="F6" s="11">
        <v>3172.43</v>
      </c>
      <c r="G6" s="11">
        <v>178.7</v>
      </c>
      <c r="H6" s="19">
        <v>3.5409999999999997E-2</v>
      </c>
      <c r="I6" s="11">
        <f>D6*H6</f>
        <v>118.66351329999998</v>
      </c>
      <c r="J6" s="12">
        <f>H6*$D$2</f>
        <v>44.288703399999996</v>
      </c>
      <c r="K6" s="12"/>
      <c r="L6" s="25">
        <v>61.88</v>
      </c>
      <c r="M6" s="25">
        <v>61.88</v>
      </c>
      <c r="N6" s="2">
        <f>L6/$I6</f>
        <v>0.52147453146408751</v>
      </c>
      <c r="O6" s="2"/>
      <c r="P6" s="23">
        <f>(($I6-L6)*$D$2)</f>
        <v>71021.411424841965</v>
      </c>
      <c r="Q6" s="23">
        <f>P6/$D6</f>
        <v>21.193272545333059</v>
      </c>
      <c r="R6" s="23">
        <f>L6/$D6*$D$2</f>
        <v>23.095430854666937</v>
      </c>
      <c r="S6" s="23"/>
      <c r="T6" s="25">
        <v>93.6</v>
      </c>
      <c r="U6" s="25">
        <v>93.6</v>
      </c>
      <c r="V6" s="2">
        <f>T6/$I6</f>
        <v>0.78878500557593056</v>
      </c>
      <c r="W6" s="2"/>
      <c r="X6" s="23">
        <f>(($I6-T6)*$D$2)</f>
        <v>31347.93862484198</v>
      </c>
      <c r="Y6" s="23">
        <f>X6/$D6</f>
        <v>9.3544382416802634</v>
      </c>
      <c r="Z6" s="23">
        <f>T6/$D6*$D$2</f>
        <v>34.934265158319732</v>
      </c>
      <c r="AA6" s="23"/>
      <c r="AB6" s="25">
        <v>97.89</v>
      </c>
      <c r="AC6" s="25">
        <v>97.89</v>
      </c>
      <c r="AD6" s="2">
        <f>AB6/$I6</f>
        <v>0.82493765166482746</v>
      </c>
      <c r="AE6" s="2"/>
      <c r="AF6" s="23">
        <f>(($I6-AB6)*$D$2)</f>
        <v>25982.26402484197</v>
      </c>
      <c r="AG6" s="23">
        <f>AF6/$D6</f>
        <v>7.7532844219239401</v>
      </c>
      <c r="AH6" s="23">
        <f>AB6/$D6*$D$2</f>
        <v>36.535418978076059</v>
      </c>
      <c r="AI6" s="23"/>
      <c r="AJ6" s="25">
        <v>153.91999999999999</v>
      </c>
      <c r="AK6" s="25">
        <v>153.91999999999999</v>
      </c>
      <c r="AL6" s="2">
        <f>AJ6/$I6</f>
        <v>1.2971131202804191</v>
      </c>
      <c r="AM6" s="2"/>
      <c r="AN6" s="23">
        <f t="shared" ref="AN6:AN33" si="0">(($I6-AJ6)*$D$2)</f>
        <v>-44096.698175158017</v>
      </c>
      <c r="AO6" s="23">
        <f>AN6/$D6</f>
        <v>-13.158754860348008</v>
      </c>
      <c r="AP6" s="23">
        <f>AJ6/$D6*$D$2</f>
        <v>57.447458260348007</v>
      </c>
      <c r="AQ6" s="23"/>
      <c r="AR6" s="25">
        <v>135.49500036239624</v>
      </c>
      <c r="AS6" s="25">
        <v>135.49500036239624</v>
      </c>
      <c r="AT6" s="2">
        <f>AR6/$I6</f>
        <v>1.1418421433372163</v>
      </c>
      <c r="AU6" s="2"/>
      <c r="AV6" s="23">
        <f t="shared" ref="AV6:AV33" si="1">(($I6-AR6)*$D$2)</f>
        <v>-21051.814128421502</v>
      </c>
      <c r="AW6" s="23">
        <f>AV6/$D6</f>
        <v>-6.282004615882256</v>
      </c>
      <c r="AX6" s="23">
        <f>AR6/$D6*$D$2</f>
        <v>50.570708015882254</v>
      </c>
      <c r="AY6" s="23"/>
      <c r="AZ6" s="25">
        <v>102.04</v>
      </c>
      <c r="BA6" s="25">
        <v>102.04</v>
      </c>
      <c r="BB6" s="2">
        <f>AZ6/$I6</f>
        <v>0.85991049112145268</v>
      </c>
      <c r="BC6" s="2"/>
      <c r="BD6" s="23">
        <f t="shared" ref="BD6:BD33" si="2">(($I6-AZ6)*$D$2)</f>
        <v>20791.693024841963</v>
      </c>
      <c r="BE6" s="23">
        <f>BD6/$D6</f>
        <v>6.2043827081736502</v>
      </c>
      <c r="BF6" s="23">
        <f>AZ6/$D6*$D$2</f>
        <v>38.084320691826349</v>
      </c>
      <c r="BG6" s="23"/>
      <c r="BH6" s="28">
        <v>78.8</v>
      </c>
      <c r="BI6" s="28">
        <v>78.8</v>
      </c>
      <c r="BJ6" s="2">
        <f>BH6/$I6</f>
        <v>0.66406259016435187</v>
      </c>
      <c r="BK6" s="2"/>
      <c r="BL6" s="23">
        <f t="shared" ref="BL6:BL33" si="3">(($I6-BH6)*$D$2)</f>
        <v>49858.890624841973</v>
      </c>
      <c r="BM6" s="23">
        <f>BL6/$D6</f>
        <v>14.878232305175263</v>
      </c>
      <c r="BN6" s="23">
        <f>BH6/$D6*$D$2</f>
        <v>29.410471094824736</v>
      </c>
      <c r="BO6" s="23"/>
      <c r="BP6" s="44">
        <f t="shared" ref="BP6:BP33" si="4">BQ6-BS6*0.047</f>
        <v>16.670000000000002</v>
      </c>
      <c r="BQ6" s="44">
        <v>16.670000000000002</v>
      </c>
      <c r="BR6" s="2">
        <f>BP6/$I6</f>
        <v>0.14048126114263637</v>
      </c>
      <c r="BS6" s="2"/>
      <c r="BT6" s="23"/>
      <c r="BU6" s="28">
        <f>BH6+BP6</f>
        <v>95.47</v>
      </c>
      <c r="BV6" s="28">
        <f>BI6+BQ6</f>
        <v>95.47</v>
      </c>
      <c r="BW6" s="2">
        <f>BU6/$I6</f>
        <v>0.80454385130698824</v>
      </c>
      <c r="BX6" s="2"/>
      <c r="BY6" s="23">
        <f t="shared" ref="BY6:BY33" si="5">(($I6-BU6)*$D$2)</f>
        <v>29009.054824841973</v>
      </c>
      <c r="BZ6" s="23">
        <f>BY6/$D6</f>
        <v>8.6564993971710962</v>
      </c>
      <c r="CA6" s="23">
        <f>BU6/$D6*$D$2</f>
        <v>35.6322040028289</v>
      </c>
      <c r="CB6" s="23"/>
      <c r="CC6" s="28"/>
      <c r="CD6" s="28"/>
      <c r="CE6" s="2"/>
      <c r="CF6" s="2"/>
      <c r="CG6" s="23"/>
      <c r="CH6" s="23"/>
      <c r="CI6" s="23"/>
      <c r="CJ6" s="47"/>
      <c r="CK6" s="47">
        <f>L6+T6+AB6+AJ6+AR6+AZ6+BH6+BP6</f>
        <v>740.29500036239608</v>
      </c>
      <c r="CL6" s="2">
        <f>AVERAGE(N6,V6,AD6,AL6,AT6,BB6,BW6)</f>
        <v>0.89122954210727456</v>
      </c>
      <c r="CM6" s="23">
        <f>P6+X6+AF6+AN6+AV6+BD6+BL6</f>
        <v>133853.68542063033</v>
      </c>
      <c r="CN6" s="23">
        <f>Q6+Y6+AG6+AO6+AW6+BE6+BM6</f>
        <v>39.942850746055917</v>
      </c>
      <c r="CO6" s="134"/>
      <c r="CQ6" s="133"/>
    </row>
    <row r="7" spans="1:95" s="54" customFormat="1" ht="23.25" customHeight="1" x14ac:dyDescent="0.25">
      <c r="A7" s="30">
        <v>2</v>
      </c>
      <c r="B7" s="29" t="s">
        <v>6</v>
      </c>
      <c r="C7" s="31">
        <v>4934.5</v>
      </c>
      <c r="D7" s="31">
        <v>5172.7000000000007</v>
      </c>
      <c r="E7" s="31">
        <f>F7+G7</f>
        <v>5172.7000000000007</v>
      </c>
      <c r="F7" s="31">
        <v>4802.1000000000004</v>
      </c>
      <c r="G7" s="31">
        <v>370.6</v>
      </c>
      <c r="H7" s="32">
        <v>3.7260000000000001E-2</v>
      </c>
      <c r="I7" s="31">
        <f t="shared" ref="I7:I33" si="6">D7*H7</f>
        <v>192.73480200000003</v>
      </c>
      <c r="J7" s="33">
        <f t="shared" ref="J7:J33" si="7">H7*$D$2</f>
        <v>46.6025724</v>
      </c>
      <c r="K7" s="33"/>
      <c r="L7" s="34">
        <f>M7-O7*0.047</f>
        <v>111.19948047000001</v>
      </c>
      <c r="M7" s="34">
        <v>130.43</v>
      </c>
      <c r="N7" s="35">
        <f t="shared" ref="N7:N33" si="8">L7/$I7</f>
        <v>0.57695589647582168</v>
      </c>
      <c r="O7" s="43">
        <v>409.15998999999999</v>
      </c>
      <c r="P7" s="36">
        <f>(($I7-L7)*$D$2)</f>
        <v>101979.48805043222</v>
      </c>
      <c r="Q7" s="36">
        <f t="shared" ref="Q7:Q33" si="9">P7/$D7</f>
        <v>19.714943462878615</v>
      </c>
      <c r="R7" s="36">
        <f t="shared" ref="R7:R33" si="10">L7/$D7*$D$2</f>
        <v>26.887628937121388</v>
      </c>
      <c r="S7" s="36"/>
      <c r="T7" s="34">
        <f t="shared" ref="T7:T10" si="11">U7-W7*0.047</f>
        <v>204.11721222899999</v>
      </c>
      <c r="U7" s="34">
        <v>225.1</v>
      </c>
      <c r="V7" s="35">
        <f t="shared" ref="V7:V33" si="12">T7/$I7</f>
        <v>1.0590573685234075</v>
      </c>
      <c r="W7" s="43">
        <v>446.44229300000001</v>
      </c>
      <c r="X7" s="36">
        <f>(($I7-T7)*$D$2)</f>
        <v>-14236.435769819409</v>
      </c>
      <c r="Y7" s="36">
        <f t="shared" ref="Y7:Y33" si="13">X7/$D7</f>
        <v>-2.7522252923655746</v>
      </c>
      <c r="Z7" s="36">
        <f t="shared" ref="Z7:Z33" si="14">T7/$D7*$D$2</f>
        <v>49.35479769236558</v>
      </c>
      <c r="AA7" s="36"/>
      <c r="AB7" s="34">
        <f t="shared" ref="AB7:AB10" si="15">AC7-AE7*0.047</f>
        <v>218.98452591449998</v>
      </c>
      <c r="AC7" s="34">
        <v>233.89</v>
      </c>
      <c r="AD7" s="35">
        <f t="shared" ref="AD7:AD33" si="16">AB7/$I7</f>
        <v>1.1361960769000088</v>
      </c>
      <c r="AE7" s="43">
        <v>317.13774649999999</v>
      </c>
      <c r="AF7" s="36">
        <f>(($I7-AB7)*$D$2)</f>
        <v>-32831.579688821672</v>
      </c>
      <c r="AG7" s="36">
        <f t="shared" ref="AG7:AG33" si="17">AF7/$D7</f>
        <v>-6.3470875343286224</v>
      </c>
      <c r="AH7" s="36">
        <f t="shared" ref="AH7:AH33" si="18">AB7/$D7*$D$2</f>
        <v>52.949659934328629</v>
      </c>
      <c r="AI7" s="36"/>
      <c r="AJ7" s="34">
        <f t="shared" ref="AJ7:AJ10" si="19">AK7-AM7*0.047</f>
        <v>278.49115812000002</v>
      </c>
      <c r="AK7" s="34">
        <v>298.5</v>
      </c>
      <c r="AL7" s="35">
        <f t="shared" ref="AL7:AL33" si="20">AJ7/$I7</f>
        <v>1.4449448424991767</v>
      </c>
      <c r="AM7" s="43">
        <v>425.72003999999998</v>
      </c>
      <c r="AN7" s="36">
        <f t="shared" si="0"/>
        <v>-107258.90485352879</v>
      </c>
      <c r="AO7" s="36">
        <f t="shared" ref="AO7:AO33" si="21">AN7/$D7</f>
        <v>-20.735574236574472</v>
      </c>
      <c r="AP7" s="36">
        <f t="shared" ref="AP7:AP33" si="22">AJ7/$D7*$D$2</f>
        <v>67.338146636574464</v>
      </c>
      <c r="AQ7" s="36"/>
      <c r="AR7" s="34">
        <f t="shared" ref="AR7:AR10" si="23">AS7-AU7*0.047</f>
        <v>231.16322265380401</v>
      </c>
      <c r="AS7" s="34">
        <v>250.64359537760402</v>
      </c>
      <c r="AT7" s="35">
        <f t="shared" ref="AT7:AT33" si="24">AR7/$I7</f>
        <v>1.1993849593069548</v>
      </c>
      <c r="AU7" s="43">
        <v>414.47601539999999</v>
      </c>
      <c r="AV7" s="36">
        <f t="shared" si="1"/>
        <v>-48063.962848538795</v>
      </c>
      <c r="AW7" s="36">
        <f t="shared" ref="AW7:AW33" si="25">AV7/$D7</f>
        <v>-9.2918520015734121</v>
      </c>
      <c r="AX7" s="36">
        <f t="shared" ref="AX7:AX33" si="26">AR7/$D7*$D$2</f>
        <v>55.894424401573417</v>
      </c>
      <c r="AY7" s="36"/>
      <c r="AZ7" s="34">
        <f t="shared" ref="AZ7:AZ10" si="27">BA7-BC7*0.047</f>
        <v>191.4858230621</v>
      </c>
      <c r="BA7" s="34">
        <v>209.66</v>
      </c>
      <c r="BB7" s="35">
        <f t="shared" ref="BB7:BB11" si="28">AZ7/$I7</f>
        <v>0.99351970207279927</v>
      </c>
      <c r="BC7" s="43">
        <v>386.68461569999999</v>
      </c>
      <c r="BD7" s="36">
        <f t="shared" si="2"/>
        <v>1562.1479167890889</v>
      </c>
      <c r="BE7" s="36">
        <f t="shared" ref="BE7:BE33" si="29">BD7/$D7</f>
        <v>0.30199855332593978</v>
      </c>
      <c r="BF7" s="36">
        <f t="shared" ref="BF7:BF11" si="30">AZ7/$D7*$D$2</f>
        <v>46.300573846674062</v>
      </c>
      <c r="BG7" s="36"/>
      <c r="BH7" s="34">
        <f t="shared" ref="BH7:BH10" si="31">BI7-BK7*0.047</f>
        <v>165.27770920794001</v>
      </c>
      <c r="BI7" s="37">
        <v>185.32</v>
      </c>
      <c r="BJ7" s="35">
        <f t="shared" ref="BJ7:BJ11" si="32">BH7/$I7</f>
        <v>0.85753951799499073</v>
      </c>
      <c r="BK7" s="43">
        <v>426.43171898000003</v>
      </c>
      <c r="BL7" s="36">
        <f t="shared" si="3"/>
        <v>34341.684238741153</v>
      </c>
      <c r="BM7" s="36">
        <f t="shared" ref="BM7:BM33" si="33">BL7/$D7</f>
        <v>6.6390249267773402</v>
      </c>
      <c r="BN7" s="36">
        <f t="shared" ref="BN7:BN11" si="34">BH7/$D7*$D$2</f>
        <v>39.963547473222661</v>
      </c>
      <c r="BO7" s="36"/>
      <c r="BP7" s="37">
        <f t="shared" si="4"/>
        <v>16.827709207939996</v>
      </c>
      <c r="BQ7" s="43">
        <v>36.869999999999997</v>
      </c>
      <c r="BR7" s="35">
        <f t="shared" ref="BR7:BR11" si="35">BP7/$I7</f>
        <v>8.7310174567953716E-2</v>
      </c>
      <c r="BS7" s="43">
        <v>426.43171898000003</v>
      </c>
      <c r="BT7" s="36"/>
      <c r="BU7" s="34">
        <f t="shared" ref="BU7:BU33" si="36">BH7+BP7</f>
        <v>182.10541841588</v>
      </c>
      <c r="BV7" s="37">
        <f t="shared" ref="BV7:BV33" si="37">BI7+BQ7</f>
        <v>222.19</v>
      </c>
      <c r="BW7" s="35">
        <f t="shared" ref="BW7:BW11" si="38">BU7/$I7</f>
        <v>0.94484969256294438</v>
      </c>
      <c r="BX7" s="43">
        <f>BK7+BS7</f>
        <v>852.86343796000006</v>
      </c>
      <c r="BY7" s="36">
        <f t="shared" si="5"/>
        <v>13294.595224002293</v>
      </c>
      <c r="BZ7" s="36">
        <f t="shared" ref="BZ7:BZ33" si="39">BY7/$D7</f>
        <v>2.570146195217641</v>
      </c>
      <c r="CA7" s="36">
        <f t="shared" ref="CA7:CA11" si="40">BU7/$D7*$D$2</f>
        <v>44.032426204782361</v>
      </c>
      <c r="CB7" s="36"/>
      <c r="CC7" s="34"/>
      <c r="CD7" s="37">
        <v>36.020000000000003</v>
      </c>
      <c r="CE7" s="135">
        <f>CD7/CF7</f>
        <v>7.6562688928935418E-2</v>
      </c>
      <c r="CF7" s="43">
        <f>BS7+CA7</f>
        <v>470.46414518478241</v>
      </c>
      <c r="CG7" s="43">
        <f>CD7-CF7*0.047</f>
        <v>13.908185176315229</v>
      </c>
      <c r="CH7" s="36">
        <f>CG7*$D$2</f>
        <v>17395.52352742451</v>
      </c>
      <c r="CI7" s="36">
        <f>CH7/D7</f>
        <v>3.3629484654869812</v>
      </c>
      <c r="CJ7" s="48"/>
      <c r="CK7" s="48">
        <f t="shared" ref="CK7:CK33" si="41">L7+T7+AB7+AJ7+AR7+AZ7+BH7+BP7</f>
        <v>1417.5468408652839</v>
      </c>
      <c r="CL7" s="132">
        <f t="shared" ref="CL7:CL32" si="42">AVERAGE(N7,V7,AD7,AL7,AT7,BB7,BW7)</f>
        <v>1.0507012197630161</v>
      </c>
      <c r="CM7" s="36">
        <f t="shared" ref="CM7:CM31" si="43">P7+X7+AF7+AN7+AV7+BD7+BL7</f>
        <v>-64507.562954746194</v>
      </c>
      <c r="CN7" s="36">
        <f t="shared" ref="CN7:CN31" si="44">Q7+Y7+AG7+AO7+AW7+BE7+BM7</f>
        <v>-12.470772121860181</v>
      </c>
      <c r="CO7" s="134"/>
    </row>
    <row r="8" spans="1:95" s="54" customFormat="1" ht="33.75" customHeight="1" x14ac:dyDescent="0.25">
      <c r="A8" s="30">
        <v>3</v>
      </c>
      <c r="B8" s="29" t="s">
        <v>7</v>
      </c>
      <c r="C8" s="31">
        <v>3198.5</v>
      </c>
      <c r="D8" s="31">
        <v>3148.8</v>
      </c>
      <c r="E8" s="31">
        <f>F8+G8</f>
        <v>3148.8</v>
      </c>
      <c r="F8" s="31">
        <v>3148.8</v>
      </c>
      <c r="G8" s="31"/>
      <c r="H8" s="32">
        <v>4.0410000000000001E-2</v>
      </c>
      <c r="I8" s="31">
        <f t="shared" si="6"/>
        <v>127.24300800000002</v>
      </c>
      <c r="J8" s="33">
        <f t="shared" si="7"/>
        <v>50.542403400000005</v>
      </c>
      <c r="K8" s="33"/>
      <c r="L8" s="34">
        <f t="shared" ref="L8:L10" si="45">M8-O8*0.047</f>
        <v>74.976405999999997</v>
      </c>
      <c r="M8" s="34">
        <v>85.81</v>
      </c>
      <c r="N8" s="35">
        <f t="shared" si="8"/>
        <v>0.58923792496323246</v>
      </c>
      <c r="O8" s="43">
        <v>230.50200000000001</v>
      </c>
      <c r="P8" s="36">
        <f>(($I8-L8)*$D$2)</f>
        <v>65371.929785480024</v>
      </c>
      <c r="Q8" s="36">
        <f t="shared" si="9"/>
        <v>20.760902497929376</v>
      </c>
      <c r="R8" s="36">
        <f t="shared" si="10"/>
        <v>29.781500902070629</v>
      </c>
      <c r="S8" s="36"/>
      <c r="T8" s="34">
        <f t="shared" si="11"/>
        <v>125.62334627390001</v>
      </c>
      <c r="U8" s="34">
        <v>137.46</v>
      </c>
      <c r="V8" s="35">
        <f t="shared" si="12"/>
        <v>0.98727111413383117</v>
      </c>
      <c r="W8" s="43">
        <v>251.84369629999998</v>
      </c>
      <c r="X8" s="36">
        <f>(($I8-T8)*$D$2)</f>
        <v>2025.7757073023211</v>
      </c>
      <c r="Y8" s="36">
        <f t="shared" si="13"/>
        <v>0.64334848428046265</v>
      </c>
      <c r="Z8" s="36">
        <f t="shared" si="14"/>
        <v>49.899054915719546</v>
      </c>
      <c r="AA8" s="36"/>
      <c r="AB8" s="34">
        <f t="shared" si="15"/>
        <v>123.79475215119999</v>
      </c>
      <c r="AC8" s="34">
        <v>135.07</v>
      </c>
      <c r="AD8" s="35">
        <f t="shared" si="16"/>
        <v>0.97290023316015894</v>
      </c>
      <c r="AE8" s="43">
        <v>239.8988904</v>
      </c>
      <c r="AF8" s="36">
        <f>(($I8-AB8)*$D$2)</f>
        <v>4312.8715203281508</v>
      </c>
      <c r="AG8" s="36">
        <f t="shared" si="17"/>
        <v>1.3696873476651901</v>
      </c>
      <c r="AH8" s="36">
        <f t="shared" si="18"/>
        <v>49.172716052334813</v>
      </c>
      <c r="AI8" s="36"/>
      <c r="AJ8" s="34">
        <f t="shared" si="19"/>
        <v>160.81732980390001</v>
      </c>
      <c r="AK8" s="34">
        <v>172.19</v>
      </c>
      <c r="AL8" s="35">
        <f t="shared" si="20"/>
        <v>1.2638598562830266</v>
      </c>
      <c r="AM8" s="43">
        <v>241.97170629999999</v>
      </c>
      <c r="AN8" s="36">
        <f t="shared" si="0"/>
        <v>-41992.747253009875</v>
      </c>
      <c r="AO8" s="36">
        <f t="shared" si="21"/>
        <v>-13.336111297322748</v>
      </c>
      <c r="AP8" s="36">
        <f t="shared" si="22"/>
        <v>63.87851469732275</v>
      </c>
      <c r="AQ8" s="36"/>
      <c r="AR8" s="34">
        <f t="shared" si="23"/>
        <v>160.27797303366484</v>
      </c>
      <c r="AS8" s="34">
        <v>170.88899993896484</v>
      </c>
      <c r="AT8" s="35">
        <f t="shared" si="24"/>
        <v>1.2596210632938261</v>
      </c>
      <c r="AU8" s="43">
        <v>225.76652990000002</v>
      </c>
      <c r="AV8" s="36">
        <f t="shared" si="1"/>
        <v>-41318.152166205939</v>
      </c>
      <c r="AW8" s="36">
        <f t="shared" si="25"/>
        <v>-13.121872512133491</v>
      </c>
      <c r="AX8" s="36">
        <f t="shared" si="26"/>
        <v>63.66427591213349</v>
      </c>
      <c r="AY8" s="36"/>
      <c r="AZ8" s="34">
        <f t="shared" si="27"/>
        <v>123.48739836</v>
      </c>
      <c r="BA8" s="34">
        <v>134.78</v>
      </c>
      <c r="BB8" s="35">
        <f t="shared" si="28"/>
        <v>0.97048474647817173</v>
      </c>
      <c r="BC8" s="43">
        <v>240.26811999999998</v>
      </c>
      <c r="BD8" s="36">
        <f t="shared" si="2"/>
        <v>4697.2912011336211</v>
      </c>
      <c r="BE8" s="36">
        <f t="shared" si="29"/>
        <v>1.4917718499535126</v>
      </c>
      <c r="BF8" s="36">
        <f t="shared" si="30"/>
        <v>49.050631550046496</v>
      </c>
      <c r="BG8" s="36"/>
      <c r="BH8" s="34">
        <f t="shared" si="31"/>
        <v>98.262445967000005</v>
      </c>
      <c r="BI8" s="37">
        <v>108.4</v>
      </c>
      <c r="BJ8" s="35">
        <f t="shared" si="32"/>
        <v>0.77224240067477812</v>
      </c>
      <c r="BK8" s="43">
        <v>215.69263899999999</v>
      </c>
      <c r="BL8" s="36">
        <f t="shared" si="3"/>
        <v>36247.148157154435</v>
      </c>
      <c r="BM8" s="36">
        <f t="shared" si="33"/>
        <v>11.511416462510935</v>
      </c>
      <c r="BN8" s="36">
        <f t="shared" si="34"/>
        <v>39.030986937489068</v>
      </c>
      <c r="BO8" s="36"/>
      <c r="BP8" s="43">
        <f t="shared" si="4"/>
        <v>30.422445967000002</v>
      </c>
      <c r="BQ8" s="43">
        <v>40.56</v>
      </c>
      <c r="BR8" s="35">
        <f t="shared" si="35"/>
        <v>0.23908933343512279</v>
      </c>
      <c r="BS8" s="43">
        <v>215.69263899999999</v>
      </c>
      <c r="BT8" s="36"/>
      <c r="BU8" s="34">
        <f t="shared" si="36"/>
        <v>128.68489193400001</v>
      </c>
      <c r="BV8" s="37">
        <f t="shared" si="37"/>
        <v>148.96</v>
      </c>
      <c r="BW8" s="35">
        <f t="shared" si="38"/>
        <v>1.0113317341099008</v>
      </c>
      <c r="BX8" s="43">
        <f t="shared" ref="BX8:BX33" si="46">BK8+BS8</f>
        <v>431.38527799999997</v>
      </c>
      <c r="BY8" s="36">
        <f t="shared" si="5"/>
        <v>-1803.4219116111465</v>
      </c>
      <c r="BZ8" s="36">
        <f t="shared" si="39"/>
        <v>-0.57273307660414963</v>
      </c>
      <c r="CA8" s="36">
        <f t="shared" si="40"/>
        <v>51.115136476604157</v>
      </c>
      <c r="CB8" s="36"/>
      <c r="CC8" s="34"/>
      <c r="CD8" s="37">
        <v>22.36</v>
      </c>
      <c r="CE8" s="135">
        <f t="shared" ref="CE8:CE33" si="47">CD8/CF8</f>
        <v>8.3805653564847871E-2</v>
      </c>
      <c r="CF8" s="43">
        <f t="shared" ref="CF8:CF33" si="48">BS8+CA8</f>
        <v>266.80777547660415</v>
      </c>
      <c r="CG8" s="43">
        <f t="shared" ref="CG8:CG10" si="49">CD8-CF8*0.047</f>
        <v>9.8200345525996049</v>
      </c>
      <c r="CH8" s="36">
        <f t="shared" ref="CH8:CH10" si="50">CG8*$D$2</f>
        <v>12282.31001631843</v>
      </c>
      <c r="CI8" s="36">
        <f t="shared" ref="CI8:CI10" si="51">CH8/D8</f>
        <v>3.9006319919710459</v>
      </c>
      <c r="CJ8" s="48"/>
      <c r="CK8" s="48">
        <f t="shared" si="41"/>
        <v>897.66209755666489</v>
      </c>
      <c r="CL8" s="132">
        <f t="shared" si="42"/>
        <v>1.0078152389174497</v>
      </c>
      <c r="CM8" s="36">
        <f t="shared" si="43"/>
        <v>29344.11695218274</v>
      </c>
      <c r="CN8" s="36">
        <f t="shared" si="44"/>
        <v>9.3191428328832373</v>
      </c>
      <c r="CO8" s="134"/>
    </row>
    <row r="9" spans="1:95" s="54" customFormat="1" ht="33" customHeight="1" x14ac:dyDescent="0.25">
      <c r="A9" s="30">
        <v>4</v>
      </c>
      <c r="B9" s="29" t="s">
        <v>8</v>
      </c>
      <c r="C9" s="31">
        <v>3240.3</v>
      </c>
      <c r="D9" s="31">
        <v>3187.4</v>
      </c>
      <c r="E9" s="31">
        <f>F9+G9</f>
        <v>3187.4</v>
      </c>
      <c r="F9" s="31">
        <v>3187.4</v>
      </c>
      <c r="G9" s="31"/>
      <c r="H9" s="32">
        <v>2.8250000000000001E-2</v>
      </c>
      <c r="I9" s="31">
        <f t="shared" si="6"/>
        <v>90.044049999999999</v>
      </c>
      <c r="J9" s="33">
        <f t="shared" si="7"/>
        <v>35.333404999999999</v>
      </c>
      <c r="K9" s="33"/>
      <c r="L9" s="34">
        <f t="shared" si="45"/>
        <v>64.557847470000013</v>
      </c>
      <c r="M9" s="34">
        <v>77.37</v>
      </c>
      <c r="N9" s="35">
        <f t="shared" si="8"/>
        <v>0.71695850497617575</v>
      </c>
      <c r="O9" s="43">
        <v>272.59898999999996</v>
      </c>
      <c r="P9" s="36">
        <f>(($I9-L9)*$D$2)</f>
        <v>31876.612952372183</v>
      </c>
      <c r="Q9" s="36">
        <f t="shared" si="9"/>
        <v>10.000819775482269</v>
      </c>
      <c r="R9" s="36">
        <f t="shared" si="10"/>
        <v>25.332585224517729</v>
      </c>
      <c r="S9" s="36"/>
      <c r="T9" s="34">
        <f t="shared" si="11"/>
        <v>101.42689790300001</v>
      </c>
      <c r="U9" s="34">
        <v>113.43</v>
      </c>
      <c r="V9" s="35">
        <f t="shared" si="12"/>
        <v>1.1264142150758436</v>
      </c>
      <c r="W9" s="43">
        <v>255.38515100000001</v>
      </c>
      <c r="X9" s="36">
        <f>(($I9-T9)*$D$2)</f>
        <v>-14236.983186198237</v>
      </c>
      <c r="Y9" s="36">
        <f t="shared" si="13"/>
        <v>-4.4666446590318865</v>
      </c>
      <c r="Z9" s="36">
        <f t="shared" si="14"/>
        <v>39.800049659031885</v>
      </c>
      <c r="AA9" s="36"/>
      <c r="AB9" s="34">
        <f t="shared" si="15"/>
        <v>109.98732129000001</v>
      </c>
      <c r="AC9" s="34">
        <v>120.29</v>
      </c>
      <c r="AD9" s="35">
        <f t="shared" si="16"/>
        <v>1.2214834993539274</v>
      </c>
      <c r="AE9" s="43">
        <v>219.20593</v>
      </c>
      <c r="AF9" s="36">
        <f>(($I9-AB9)*$D$2)</f>
        <v>-24943.847133254618</v>
      </c>
      <c r="AG9" s="36">
        <f t="shared" si="17"/>
        <v>-7.8257661834895575</v>
      </c>
      <c r="AH9" s="36">
        <f t="shared" si="18"/>
        <v>43.159171183489562</v>
      </c>
      <c r="AI9" s="36"/>
      <c r="AJ9" s="34">
        <f t="shared" si="19"/>
        <v>145.07141299999998</v>
      </c>
      <c r="AK9" s="34">
        <v>156.38999999999999</v>
      </c>
      <c r="AL9" s="35">
        <f t="shared" si="20"/>
        <v>1.6111160370951771</v>
      </c>
      <c r="AM9" s="43">
        <v>240.82099999999997</v>
      </c>
      <c r="AN9" s="36">
        <f t="shared" si="0"/>
        <v>-68824.923998619968</v>
      </c>
      <c r="AO9" s="36">
        <f t="shared" si="21"/>
        <v>-21.592810440678914</v>
      </c>
      <c r="AP9" s="36">
        <f t="shared" si="22"/>
        <v>56.926215440678909</v>
      </c>
      <c r="AQ9" s="36"/>
      <c r="AR9" s="34">
        <f t="shared" si="23"/>
        <v>122.81163290191961</v>
      </c>
      <c r="AS9" s="34">
        <v>134.0874503719196</v>
      </c>
      <c r="AT9" s="35">
        <f t="shared" si="24"/>
        <v>1.363906142625966</v>
      </c>
      <c r="AU9" s="43">
        <v>239.91100999999998</v>
      </c>
      <c r="AV9" s="36">
        <f t="shared" si="1"/>
        <v>-40983.726638746935</v>
      </c>
      <c r="AW9" s="36">
        <f t="shared" si="25"/>
        <v>-12.858043119391018</v>
      </c>
      <c r="AX9" s="36">
        <f t="shared" si="26"/>
        <v>48.191448119391019</v>
      </c>
      <c r="AY9" s="36"/>
      <c r="AZ9" s="34">
        <f t="shared" si="27"/>
        <v>97.26361424000001</v>
      </c>
      <c r="BA9" s="34">
        <v>107.9</v>
      </c>
      <c r="BB9" s="35">
        <f t="shared" si="28"/>
        <v>1.0801781377003812</v>
      </c>
      <c r="BC9" s="43">
        <v>226.30608000000001</v>
      </c>
      <c r="BD9" s="36">
        <f t="shared" si="2"/>
        <v>-9029.797777537613</v>
      </c>
      <c r="BE9" s="36">
        <f t="shared" si="29"/>
        <v>-2.8329666115133376</v>
      </c>
      <c r="BF9" s="36">
        <f t="shared" si="30"/>
        <v>38.166371611513334</v>
      </c>
      <c r="BG9" s="36"/>
      <c r="BH9" s="34">
        <f t="shared" si="31"/>
        <v>76.243931830999998</v>
      </c>
      <c r="BI9" s="37">
        <v>89.17</v>
      </c>
      <c r="BJ9" s="35">
        <f t="shared" si="32"/>
        <v>0.84674036575431688</v>
      </c>
      <c r="BK9" s="43">
        <v>275.02272699999997</v>
      </c>
      <c r="BL9" s="36">
        <f t="shared" si="3"/>
        <v>17260.359798695063</v>
      </c>
      <c r="BM9" s="36">
        <f t="shared" si="33"/>
        <v>5.4151847269545907</v>
      </c>
      <c r="BN9" s="36">
        <f t="shared" si="34"/>
        <v>29.91822027304541</v>
      </c>
      <c r="BO9" s="36"/>
      <c r="BP9" s="43">
        <f t="shared" si="4"/>
        <v>21.083931831000001</v>
      </c>
      <c r="BQ9" s="43">
        <v>34.01</v>
      </c>
      <c r="BR9" s="35">
        <f t="shared" si="35"/>
        <v>0.23415130517785462</v>
      </c>
      <c r="BS9" s="43">
        <v>275.02272699999997</v>
      </c>
      <c r="BT9" s="36"/>
      <c r="BU9" s="34">
        <f t="shared" si="36"/>
        <v>97.327863661999999</v>
      </c>
      <c r="BV9" s="37">
        <f t="shared" si="37"/>
        <v>123.18</v>
      </c>
      <c r="BW9" s="35">
        <f t="shared" si="38"/>
        <v>1.0808916709321714</v>
      </c>
      <c r="BX9" s="43">
        <f t="shared" si="46"/>
        <v>550.04545399999995</v>
      </c>
      <c r="BY9" s="36">
        <f t="shared" si="5"/>
        <v>-9110.1570996098799</v>
      </c>
      <c r="BZ9" s="36">
        <f t="shared" si="39"/>
        <v>-2.8581781701731441</v>
      </c>
      <c r="CA9" s="36">
        <f t="shared" si="40"/>
        <v>38.191583170173146</v>
      </c>
      <c r="CB9" s="36"/>
      <c r="CC9" s="34"/>
      <c r="CD9" s="37">
        <v>22.04</v>
      </c>
      <c r="CE9" s="135">
        <f t="shared" si="47"/>
        <v>7.0367155281077037E-2</v>
      </c>
      <c r="CF9" s="43">
        <f t="shared" si="48"/>
        <v>313.21431017017312</v>
      </c>
      <c r="CG9" s="43">
        <f t="shared" si="49"/>
        <v>7.3189274220018632</v>
      </c>
      <c r="CH9" s="36">
        <f t="shared" si="50"/>
        <v>9154.0752837946111</v>
      </c>
      <c r="CI9" s="36">
        <f t="shared" si="51"/>
        <v>2.8719568563075266</v>
      </c>
      <c r="CJ9" s="48"/>
      <c r="CK9" s="48">
        <f t="shared" si="41"/>
        <v>738.44659046691959</v>
      </c>
      <c r="CL9" s="132">
        <f t="shared" si="42"/>
        <v>1.171564029679949</v>
      </c>
      <c r="CM9" s="36">
        <f t="shared" si="43"/>
        <v>-108882.30598329012</v>
      </c>
      <c r="CN9" s="36">
        <f t="shared" si="44"/>
        <v>-34.160226511667851</v>
      </c>
      <c r="CO9" s="134"/>
    </row>
    <row r="10" spans="1:95" s="54" customFormat="1" ht="33.75" customHeight="1" x14ac:dyDescent="0.25">
      <c r="A10" s="30">
        <v>5</v>
      </c>
      <c r="B10" s="29" t="s">
        <v>9</v>
      </c>
      <c r="C10" s="31">
        <v>3195.7</v>
      </c>
      <c r="D10" s="31">
        <v>3142.4</v>
      </c>
      <c r="E10" s="31">
        <f>F10+G10</f>
        <v>3142.4</v>
      </c>
      <c r="F10" s="31">
        <v>3142.4</v>
      </c>
      <c r="G10" s="31"/>
      <c r="H10" s="32">
        <v>3.2480000000000002E-2</v>
      </c>
      <c r="I10" s="31">
        <f t="shared" si="6"/>
        <v>102.06515200000001</v>
      </c>
      <c r="J10" s="33">
        <f t="shared" si="7"/>
        <v>40.624035200000002</v>
      </c>
      <c r="K10" s="33"/>
      <c r="L10" s="34">
        <f t="shared" si="45"/>
        <v>66.600716999999989</v>
      </c>
      <c r="M10" s="34">
        <v>83.21</v>
      </c>
      <c r="N10" s="35">
        <f t="shared" si="8"/>
        <v>0.65253140464631831</v>
      </c>
      <c r="O10" s="43">
        <v>353.38900000000001</v>
      </c>
      <c r="P10" s="36">
        <f>(($I10-L10)*$D$2)</f>
        <v>44356.787431900026</v>
      </c>
      <c r="Q10" s="36">
        <f t="shared" si="9"/>
        <v>14.115576448542523</v>
      </c>
      <c r="R10" s="36">
        <f t="shared" si="10"/>
        <v>26.508458751457479</v>
      </c>
      <c r="S10" s="36"/>
      <c r="T10" s="34">
        <f t="shared" si="11"/>
        <v>116.9986854158</v>
      </c>
      <c r="U10" s="34">
        <v>133.28</v>
      </c>
      <c r="V10" s="35">
        <f t="shared" si="12"/>
        <v>1.1463137331711413</v>
      </c>
      <c r="W10" s="43">
        <v>346.41094859999998</v>
      </c>
      <c r="X10" s="36">
        <f>(($I10-T10)*$D$2)</f>
        <v>-18677.967584477672</v>
      </c>
      <c r="Y10" s="36">
        <f t="shared" si="13"/>
        <v>-5.9438542465878541</v>
      </c>
      <c r="Z10" s="36">
        <f t="shared" si="14"/>
        <v>46.567889446587856</v>
      </c>
      <c r="AA10" s="36"/>
      <c r="AB10" s="34">
        <f t="shared" si="15"/>
        <v>117.89205337090002</v>
      </c>
      <c r="AC10" s="34">
        <v>134.33000000000001</v>
      </c>
      <c r="AD10" s="35">
        <f t="shared" si="16"/>
        <v>1.1550666516510943</v>
      </c>
      <c r="AE10" s="43">
        <v>349.74354529999999</v>
      </c>
      <c r="AF10" s="36">
        <f>(($I10-AB10)*$D$2)</f>
        <v>-19795.338620639472</v>
      </c>
      <c r="AG10" s="36">
        <f t="shared" si="17"/>
        <v>-6.2994331150201983</v>
      </c>
      <c r="AH10" s="36">
        <f t="shared" si="18"/>
        <v>46.923468315020202</v>
      </c>
      <c r="AI10" s="36"/>
      <c r="AJ10" s="34">
        <f t="shared" si="19"/>
        <v>160.2713223067</v>
      </c>
      <c r="AK10" s="34">
        <v>174.82</v>
      </c>
      <c r="AL10" s="35">
        <f t="shared" si="20"/>
        <v>1.5702844620924092</v>
      </c>
      <c r="AM10" s="43">
        <v>309.54633390000004</v>
      </c>
      <c r="AN10" s="36">
        <f t="shared" si="0"/>
        <v>-72800.785449401941</v>
      </c>
      <c r="AO10" s="36">
        <f t="shared" si="21"/>
        <v>-23.167256062055099</v>
      </c>
      <c r="AP10" s="36">
        <f t="shared" si="22"/>
        <v>63.791291262055104</v>
      </c>
      <c r="AQ10" s="36"/>
      <c r="AR10" s="34">
        <f t="shared" si="23"/>
        <v>126.44834998092651</v>
      </c>
      <c r="AS10" s="34">
        <v>142.51999998092651</v>
      </c>
      <c r="AT10" s="35">
        <f t="shared" si="24"/>
        <v>1.2388983654374659</v>
      </c>
      <c r="AU10" s="43">
        <v>341.95</v>
      </c>
      <c r="AV10" s="36">
        <f t="shared" si="1"/>
        <v>-30497.041042664005</v>
      </c>
      <c r="AW10" s="36">
        <f t="shared" si="25"/>
        <v>-9.705015606754074</v>
      </c>
      <c r="AX10" s="36">
        <f t="shared" si="26"/>
        <v>50.329050806754083</v>
      </c>
      <c r="AY10" s="36"/>
      <c r="AZ10" s="34">
        <f t="shared" si="27"/>
        <v>100.45149336</v>
      </c>
      <c r="BA10" s="34">
        <v>115.11</v>
      </c>
      <c r="BB10" s="35">
        <f t="shared" si="28"/>
        <v>0.98418991586864035</v>
      </c>
      <c r="BC10" s="43">
        <v>311.88311999999996</v>
      </c>
      <c r="BD10" s="36">
        <f t="shared" si="2"/>
        <v>2018.2674073936141</v>
      </c>
      <c r="BE10" s="36">
        <f t="shared" si="29"/>
        <v>0.6422694142673161</v>
      </c>
      <c r="BF10" s="36">
        <f t="shared" si="30"/>
        <v>39.981765785732691</v>
      </c>
      <c r="BG10" s="36"/>
      <c r="BH10" s="34">
        <f t="shared" si="31"/>
        <v>84.656815958999999</v>
      </c>
      <c r="BI10" s="37">
        <v>101.24</v>
      </c>
      <c r="BJ10" s="35">
        <f t="shared" si="32"/>
        <v>0.82943898382672265</v>
      </c>
      <c r="BK10" s="43">
        <v>352.83370300000001</v>
      </c>
      <c r="BL10" s="36">
        <f t="shared" si="3"/>
        <v>21773.302219920355</v>
      </c>
      <c r="BM10" s="36">
        <f t="shared" si="33"/>
        <v>6.9288767247709888</v>
      </c>
      <c r="BN10" s="36">
        <f t="shared" si="34"/>
        <v>33.695158475229015</v>
      </c>
      <c r="BO10" s="36"/>
      <c r="BP10" s="43">
        <f t="shared" si="4"/>
        <v>23.176815958999999</v>
      </c>
      <c r="BQ10" s="43">
        <v>39.76</v>
      </c>
      <c r="BR10" s="35">
        <f t="shared" si="35"/>
        <v>0.2270786405040576</v>
      </c>
      <c r="BS10" s="43">
        <v>352.83370300000001</v>
      </c>
      <c r="BT10" s="36"/>
      <c r="BU10" s="34">
        <f t="shared" si="36"/>
        <v>107.83363191799999</v>
      </c>
      <c r="BV10" s="37">
        <f t="shared" si="37"/>
        <v>141</v>
      </c>
      <c r="BW10" s="35">
        <f t="shared" si="38"/>
        <v>1.0565176243307803</v>
      </c>
      <c r="BX10" s="43">
        <f t="shared" si="46"/>
        <v>705.66740600000003</v>
      </c>
      <c r="BY10" s="36">
        <f t="shared" si="5"/>
        <v>-7214.8685726392987</v>
      </c>
      <c r="BZ10" s="36">
        <f t="shared" si="39"/>
        <v>-2.2959739602339928</v>
      </c>
      <c r="CA10" s="36">
        <f t="shared" si="40"/>
        <v>42.920009160233995</v>
      </c>
      <c r="CB10" s="36"/>
      <c r="CC10" s="34"/>
      <c r="CD10" s="37">
        <v>21.05</v>
      </c>
      <c r="CE10" s="135">
        <f t="shared" si="47"/>
        <v>5.318964637147159E-2</v>
      </c>
      <c r="CF10" s="43">
        <f t="shared" si="48"/>
        <v>395.75371216023399</v>
      </c>
      <c r="CG10" s="43">
        <f t="shared" si="49"/>
        <v>2.4495755284690048</v>
      </c>
      <c r="CH10" s="36">
        <f t="shared" si="50"/>
        <v>3063.7820964773232</v>
      </c>
      <c r="CI10" s="36">
        <f t="shared" si="51"/>
        <v>0.97498157347165326</v>
      </c>
      <c r="CJ10" s="48"/>
      <c r="CK10" s="48">
        <f t="shared" si="41"/>
        <v>796.49625335232656</v>
      </c>
      <c r="CL10" s="132">
        <f t="shared" si="42"/>
        <v>1.114828879599693</v>
      </c>
      <c r="CM10" s="36">
        <f t="shared" si="43"/>
        <v>-73622.775637969084</v>
      </c>
      <c r="CN10" s="36">
        <f t="shared" si="44"/>
        <v>-23.428836442836399</v>
      </c>
      <c r="CO10" s="134"/>
    </row>
    <row r="11" spans="1:95" s="54" customFormat="1" ht="33.75" customHeight="1" x14ac:dyDescent="0.25">
      <c r="A11" s="9">
        <v>6</v>
      </c>
      <c r="B11" s="10" t="s">
        <v>39</v>
      </c>
      <c r="C11" s="11">
        <f>C12+C13</f>
        <v>6445.2</v>
      </c>
      <c r="D11" s="11">
        <v>6444.8</v>
      </c>
      <c r="E11" s="11">
        <f>E12+E13</f>
        <v>6444.8</v>
      </c>
      <c r="F11" s="11"/>
      <c r="G11" s="11"/>
      <c r="H11" s="19">
        <v>3.7499999999999999E-2</v>
      </c>
      <c r="I11" s="11">
        <f t="shared" si="6"/>
        <v>241.68</v>
      </c>
      <c r="J11" s="12">
        <f t="shared" si="7"/>
        <v>46.902749999999997</v>
      </c>
      <c r="K11" s="12"/>
      <c r="L11" s="25">
        <f t="shared" ref="L11:AZ11" si="52">L12+L13</f>
        <v>148.81</v>
      </c>
      <c r="M11" s="25">
        <f t="shared" ref="M11" si="53">M12+M13</f>
        <v>148.81</v>
      </c>
      <c r="N11" s="2">
        <f t="shared" si="8"/>
        <v>0.61573154584574641</v>
      </c>
      <c r="O11" s="2"/>
      <c r="P11" s="23">
        <f t="shared" si="52"/>
        <v>116244.27589600004</v>
      </c>
      <c r="Q11" s="23">
        <f t="shared" si="52"/>
        <v>36.017359788217696</v>
      </c>
      <c r="R11" s="23">
        <f t="shared" si="52"/>
        <v>57.788140211782306</v>
      </c>
      <c r="S11" s="23">
        <f t="shared" si="52"/>
        <v>0</v>
      </c>
      <c r="T11" s="25">
        <f t="shared" si="52"/>
        <v>248.20000000000002</v>
      </c>
      <c r="U11" s="25">
        <f t="shared" ref="U11" si="54">U12+U13</f>
        <v>248.20000000000002</v>
      </c>
      <c r="V11" s="2">
        <f t="shared" si="12"/>
        <v>1.0269778219132737</v>
      </c>
      <c r="W11" s="2"/>
      <c r="X11" s="23">
        <f t="shared" si="52"/>
        <v>-8066.7727040000045</v>
      </c>
      <c r="Y11" s="23">
        <f t="shared" si="52"/>
        <v>-2.5046509155266552</v>
      </c>
      <c r="Z11" s="23">
        <f t="shared" si="52"/>
        <v>96.310150915526663</v>
      </c>
      <c r="AA11" s="23">
        <f t="shared" si="52"/>
        <v>0</v>
      </c>
      <c r="AB11" s="25">
        <f t="shared" si="52"/>
        <v>257.78999999999996</v>
      </c>
      <c r="AC11" s="25">
        <f t="shared" ref="AC11" si="55">AC12+AC13</f>
        <v>257.78999999999996</v>
      </c>
      <c r="AD11" s="2">
        <f t="shared" si="16"/>
        <v>1.0666583912611716</v>
      </c>
      <c r="AE11" s="2"/>
      <c r="AF11" s="23">
        <f t="shared" si="52"/>
        <v>-20061.369303999971</v>
      </c>
      <c r="AG11" s="23">
        <f t="shared" si="52"/>
        <v>-6.2195094715078829</v>
      </c>
      <c r="AH11" s="23">
        <f t="shared" si="52"/>
        <v>100.0250094715079</v>
      </c>
      <c r="AI11" s="23"/>
      <c r="AJ11" s="25">
        <f t="shared" si="52"/>
        <v>294.03999999999996</v>
      </c>
      <c r="AK11" s="25">
        <f t="shared" ref="AK11" si="56">AK12+AK13</f>
        <v>294.03999999999996</v>
      </c>
      <c r="AL11" s="2">
        <f t="shared" ref="AL11" si="57">AJ11/$I11</f>
        <v>1.2166501158556768</v>
      </c>
      <c r="AM11" s="2"/>
      <c r="AN11" s="23">
        <f t="shared" si="0"/>
        <v>-65488.746399999945</v>
      </c>
      <c r="AO11" s="23">
        <f t="shared" ref="AO11" si="58">AN11/$D11</f>
        <v>-10.161486221449842</v>
      </c>
      <c r="AP11" s="23">
        <f t="shared" ref="AP11" si="59">AJ11/$D11*$D$2</f>
        <v>57.064236221449846</v>
      </c>
      <c r="AQ11" s="23"/>
      <c r="AR11" s="25">
        <f t="shared" si="52"/>
        <v>263.47099947929382</v>
      </c>
      <c r="AS11" s="25">
        <f t="shared" ref="AS11" si="60">AS12+AS13</f>
        <v>263.47099947929382</v>
      </c>
      <c r="AT11" s="2">
        <f t="shared" si="24"/>
        <v>1.0901646784148205</v>
      </c>
      <c r="AU11" s="2"/>
      <c r="AV11" s="23">
        <f t="shared" si="1"/>
        <v>-27254.874688731947</v>
      </c>
      <c r="AW11" s="23">
        <f t="shared" si="25"/>
        <v>-4.2289713705207213</v>
      </c>
      <c r="AX11" s="23">
        <f t="shared" si="26"/>
        <v>51.131721370520722</v>
      </c>
      <c r="AY11" s="23">
        <f t="shared" si="52"/>
        <v>0</v>
      </c>
      <c r="AZ11" s="26">
        <f t="shared" si="52"/>
        <v>201.34</v>
      </c>
      <c r="BA11" s="26">
        <f t="shared" ref="BA11" si="61">BA12+BA13</f>
        <v>201.34</v>
      </c>
      <c r="BB11" s="2">
        <f t="shared" si="28"/>
        <v>0.83308507116848729</v>
      </c>
      <c r="BC11" s="2"/>
      <c r="BD11" s="23">
        <f t="shared" si="2"/>
        <v>50454.851600000002</v>
      </c>
      <c r="BE11" s="23">
        <f t="shared" si="29"/>
        <v>7.8287691782522346</v>
      </c>
      <c r="BF11" s="23">
        <f t="shared" si="30"/>
        <v>39.073980821747767</v>
      </c>
      <c r="BG11" s="23"/>
      <c r="BH11" s="28">
        <f>BH12+BH13</f>
        <v>138.9</v>
      </c>
      <c r="BI11" s="28">
        <f>BI12+BI13</f>
        <v>138.9</v>
      </c>
      <c r="BJ11" s="2">
        <f t="shared" si="32"/>
        <v>0.57472691161866929</v>
      </c>
      <c r="BK11" s="2"/>
      <c r="BL11" s="23">
        <f t="shared" si="3"/>
        <v>128551.0572</v>
      </c>
      <c r="BM11" s="23">
        <f t="shared" si="33"/>
        <v>19.946477346077458</v>
      </c>
      <c r="BN11" s="23">
        <f t="shared" si="34"/>
        <v>26.956272653922539</v>
      </c>
      <c r="BO11" s="23"/>
      <c r="BP11" s="44">
        <f>BP12+BP13</f>
        <v>15.219999999999999</v>
      </c>
      <c r="BQ11" s="44"/>
      <c r="BR11" s="2">
        <f t="shared" si="35"/>
        <v>6.2975835815954978E-2</v>
      </c>
      <c r="BS11" s="2"/>
      <c r="BT11" s="23"/>
      <c r="BU11" s="28">
        <f t="shared" si="36"/>
        <v>154.12</v>
      </c>
      <c r="BV11" s="28">
        <f t="shared" si="37"/>
        <v>138.9</v>
      </c>
      <c r="BW11" s="2">
        <f t="shared" si="38"/>
        <v>0.6377027474346243</v>
      </c>
      <c r="BX11" s="2"/>
      <c r="BY11" s="23">
        <f t="shared" si="5"/>
        <v>109514.7944</v>
      </c>
      <c r="BZ11" s="23">
        <f t="shared" si="39"/>
        <v>16.992737462760676</v>
      </c>
      <c r="CA11" s="23">
        <f t="shared" si="40"/>
        <v>29.910012537239325</v>
      </c>
      <c r="CB11" s="23"/>
      <c r="CC11" s="28"/>
      <c r="CD11" s="28"/>
      <c r="CE11" s="136"/>
      <c r="CF11" s="2"/>
      <c r="CG11" s="23"/>
      <c r="CH11" s="23"/>
      <c r="CI11" s="23"/>
      <c r="CJ11" s="47"/>
      <c r="CK11" s="47">
        <f t="shared" si="41"/>
        <v>1567.7709994792938</v>
      </c>
      <c r="CL11" s="2">
        <f t="shared" si="42"/>
        <v>0.92671005312768584</v>
      </c>
      <c r="CM11" s="23">
        <f t="shared" si="43"/>
        <v>174378.42159926816</v>
      </c>
      <c r="CN11" s="23">
        <f t="shared" si="44"/>
        <v>40.677988333542288</v>
      </c>
      <c r="CO11" s="134"/>
    </row>
    <row r="12" spans="1:95" s="54" customFormat="1" ht="22.5" customHeight="1" x14ac:dyDescent="0.25">
      <c r="A12" s="9"/>
      <c r="B12" s="10" t="s">
        <v>10</v>
      </c>
      <c r="C12" s="11">
        <v>3222.6</v>
      </c>
      <c r="D12" s="11">
        <v>3202.4</v>
      </c>
      <c r="E12" s="11">
        <f t="shared" ref="E12:E17" si="62">F12+G12</f>
        <v>3202.4</v>
      </c>
      <c r="F12" s="11">
        <v>3202.4</v>
      </c>
      <c r="G12" s="11"/>
      <c r="H12" s="19">
        <v>3.5740000000000001E-2</v>
      </c>
      <c r="I12" s="11">
        <f t="shared" si="6"/>
        <v>114.453776</v>
      </c>
      <c r="J12" s="12">
        <f t="shared" si="7"/>
        <v>44.701447600000002</v>
      </c>
      <c r="K12" s="12"/>
      <c r="L12" s="25">
        <v>79.989999999999995</v>
      </c>
      <c r="M12" s="25">
        <v>79.989999999999995</v>
      </c>
      <c r="N12" s="2">
        <f t="shared" si="8"/>
        <v>0.69888476200208538</v>
      </c>
      <c r="O12" s="2"/>
      <c r="P12" s="23">
        <f>(($I12-L12)*$D$2)</f>
        <v>43105.22319424001</v>
      </c>
      <c r="Q12" s="23">
        <f t="shared" si="9"/>
        <v>13.46028703292531</v>
      </c>
      <c r="R12" s="23">
        <f t="shared" si="10"/>
        <v>31.24116056707469</v>
      </c>
      <c r="S12" s="23"/>
      <c r="T12" s="25">
        <v>117.93</v>
      </c>
      <c r="U12" s="25">
        <v>117.93</v>
      </c>
      <c r="V12" s="2">
        <f t="shared" si="12"/>
        <v>1.0303722963233646</v>
      </c>
      <c r="W12" s="2"/>
      <c r="X12" s="23">
        <f>(($I12-T12)*$D$2)</f>
        <v>-4347.8524057600025</v>
      </c>
      <c r="Y12" s="23">
        <f t="shared" si="13"/>
        <v>-1.3576856125905579</v>
      </c>
      <c r="Z12" s="23">
        <f t="shared" si="14"/>
        <v>46.059133212590559</v>
      </c>
      <c r="AA12" s="23"/>
      <c r="AB12" s="25">
        <v>121.16</v>
      </c>
      <c r="AC12" s="25">
        <v>121.16</v>
      </c>
      <c r="AD12" s="2">
        <f t="shared" si="16"/>
        <v>1.0585932962141851</v>
      </c>
      <c r="AE12" s="2"/>
      <c r="AF12" s="23">
        <f>(($I12-AB12)*$D$2)</f>
        <v>-8387.7426057599896</v>
      </c>
      <c r="AG12" s="23">
        <f t="shared" si="17"/>
        <v>-2.6192051604296744</v>
      </c>
      <c r="AH12" s="23">
        <f t="shared" si="18"/>
        <v>47.320652760429681</v>
      </c>
      <c r="AI12" s="23"/>
      <c r="AJ12" s="25">
        <v>136.56</v>
      </c>
      <c r="AK12" s="25">
        <v>136.56</v>
      </c>
      <c r="AL12" s="2">
        <f t="shared" si="20"/>
        <v>1.1931454319165493</v>
      </c>
      <c r="AM12" s="2"/>
      <c r="AN12" s="23">
        <f t="shared" si="0"/>
        <v>-27649.138605759996</v>
      </c>
      <c r="AO12" s="23">
        <f t="shared" si="21"/>
        <v>-8.6338804039970007</v>
      </c>
      <c r="AP12" s="23">
        <f t="shared" si="22"/>
        <v>53.335328003997006</v>
      </c>
      <c r="AQ12" s="23"/>
      <c r="AR12" s="25">
        <v>134.82699942588806</v>
      </c>
      <c r="AS12" s="25">
        <v>134.82699942588806</v>
      </c>
      <c r="AT12" s="2">
        <f>AR12/$I12</f>
        <v>1.1780039430580957</v>
      </c>
      <c r="AU12" s="2"/>
      <c r="AV12" s="23">
        <f t="shared" si="1"/>
        <v>-25481.60546769523</v>
      </c>
      <c r="AW12" s="23">
        <f t="shared" si="25"/>
        <v>-7.9570339332048556</v>
      </c>
      <c r="AX12" s="23">
        <f>AR12/$D12*$D$2</f>
        <v>52.658481533204856</v>
      </c>
      <c r="AY12" s="23"/>
      <c r="AZ12" s="25">
        <v>97.8</v>
      </c>
      <c r="BA12" s="25">
        <v>97.8</v>
      </c>
      <c r="BB12" s="2">
        <f>AZ12/$I12</f>
        <v>0.85449343322670279</v>
      </c>
      <c r="BC12" s="2"/>
      <c r="BD12" s="23">
        <f t="shared" si="2"/>
        <v>20829.543794240009</v>
      </c>
      <c r="BE12" s="23">
        <f t="shared" si="29"/>
        <v>6.5043541700724488</v>
      </c>
      <c r="BF12" s="23">
        <f>AZ12/$D12*$D$2</f>
        <v>38.197093429927548</v>
      </c>
      <c r="BG12" s="23"/>
      <c r="BH12" s="28">
        <v>54.34</v>
      </c>
      <c r="BI12" s="28">
        <v>54.34</v>
      </c>
      <c r="BJ12" s="2">
        <f>BH12/$I12</f>
        <v>0.47477682169262814</v>
      </c>
      <c r="BK12" s="2"/>
      <c r="BL12" s="23">
        <f t="shared" si="3"/>
        <v>75186.704194239996</v>
      </c>
      <c r="BM12" s="23">
        <f t="shared" si="33"/>
        <v>23.47823638341244</v>
      </c>
      <c r="BN12" s="23">
        <f>BH12/$D12*$D$2</f>
        <v>21.223211216587561</v>
      </c>
      <c r="BO12" s="23"/>
      <c r="BP12" s="44">
        <f t="shared" si="4"/>
        <v>3.12</v>
      </c>
      <c r="BQ12" s="44">
        <v>3.12</v>
      </c>
      <c r="BR12" s="2">
        <f>BP12/$I12</f>
        <v>2.7259913207232235E-2</v>
      </c>
      <c r="BS12" s="2"/>
      <c r="BT12" s="23"/>
      <c r="BU12" s="28">
        <f t="shared" si="36"/>
        <v>57.46</v>
      </c>
      <c r="BV12" s="28">
        <f t="shared" si="37"/>
        <v>57.46</v>
      </c>
      <c r="BW12" s="2">
        <f>BU12/$I12</f>
        <v>0.50203673489986034</v>
      </c>
      <c r="BX12" s="2"/>
      <c r="BY12" s="23">
        <f t="shared" si="5"/>
        <v>71284.395394240011</v>
      </c>
      <c r="BZ12" s="23">
        <f t="shared" si="39"/>
        <v>22.259678801598803</v>
      </c>
      <c r="CA12" s="23">
        <f>BU12/$D12*$D$2</f>
        <v>22.441768798401199</v>
      </c>
      <c r="CB12" s="23"/>
      <c r="CC12" s="28"/>
      <c r="CD12" s="28"/>
      <c r="CE12" s="136"/>
      <c r="CF12" s="2"/>
      <c r="CG12" s="23"/>
      <c r="CH12" s="23"/>
      <c r="CI12" s="23"/>
      <c r="CJ12" s="47"/>
      <c r="CK12" s="47">
        <f t="shared" si="41"/>
        <v>745.72699942588815</v>
      </c>
      <c r="CL12" s="2">
        <f t="shared" si="42"/>
        <v>0.93078998537726332</v>
      </c>
      <c r="CM12" s="23">
        <f t="shared" si="43"/>
        <v>73255.132097744805</v>
      </c>
      <c r="CN12" s="23">
        <f t="shared" si="44"/>
        <v>22.875072476188109</v>
      </c>
      <c r="CO12" s="134"/>
    </row>
    <row r="13" spans="1:95" s="54" customFormat="1" ht="23.25" customHeight="1" x14ac:dyDescent="0.25">
      <c r="A13" s="9"/>
      <c r="B13" s="10" t="s">
        <v>11</v>
      </c>
      <c r="C13" s="11">
        <v>3222.6</v>
      </c>
      <c r="D13" s="11">
        <v>3242.4</v>
      </c>
      <c r="E13" s="11">
        <f t="shared" si="62"/>
        <v>3242.4</v>
      </c>
      <c r="F13" s="11">
        <v>3242.4</v>
      </c>
      <c r="G13" s="11"/>
      <c r="H13" s="19">
        <v>3.9260000000000003E-2</v>
      </c>
      <c r="I13" s="11">
        <f t="shared" si="6"/>
        <v>127.29662400000001</v>
      </c>
      <c r="J13" s="12">
        <f t="shared" si="7"/>
        <v>49.104052400000008</v>
      </c>
      <c r="K13" s="12"/>
      <c r="L13" s="25">
        <v>68.819999999999993</v>
      </c>
      <c r="M13" s="25">
        <v>68.819999999999993</v>
      </c>
      <c r="N13" s="2">
        <f t="shared" si="8"/>
        <v>0.54062706329116783</v>
      </c>
      <c r="O13" s="2"/>
      <c r="P13" s="23">
        <f>(($I13-L13)*$D$2)</f>
        <v>73139.052701760025</v>
      </c>
      <c r="Q13" s="23">
        <f t="shared" si="9"/>
        <v>22.557072755292385</v>
      </c>
      <c r="R13" s="23">
        <f t="shared" si="10"/>
        <v>26.546979644707619</v>
      </c>
      <c r="S13" s="23"/>
      <c r="T13" s="25">
        <v>130.27000000000001</v>
      </c>
      <c r="U13" s="25">
        <v>130.27000000000001</v>
      </c>
      <c r="V13" s="2">
        <f t="shared" si="12"/>
        <v>1.0233578543292712</v>
      </c>
      <c r="W13" s="2"/>
      <c r="X13" s="23">
        <f>(($I13-T13)*$D$2)</f>
        <v>-3718.9202982400025</v>
      </c>
      <c r="Y13" s="23">
        <f t="shared" si="13"/>
        <v>-1.1469653029360976</v>
      </c>
      <c r="Z13" s="23">
        <f t="shared" si="14"/>
        <v>50.251017702936103</v>
      </c>
      <c r="AA13" s="23"/>
      <c r="AB13" s="25">
        <v>136.63</v>
      </c>
      <c r="AC13" s="25">
        <v>136.63</v>
      </c>
      <c r="AD13" s="2">
        <f t="shared" si="16"/>
        <v>1.073319902026624</v>
      </c>
      <c r="AE13" s="2"/>
      <c r="AF13" s="23">
        <f>(($I13-AB13)*$D$2)</f>
        <v>-11673.626698239983</v>
      </c>
      <c r="AG13" s="23">
        <f t="shared" si="17"/>
        <v>-3.6003043110782085</v>
      </c>
      <c r="AH13" s="23">
        <f t="shared" si="18"/>
        <v>52.704356711078212</v>
      </c>
      <c r="AI13" s="23"/>
      <c r="AJ13" s="25">
        <v>157.47999999999999</v>
      </c>
      <c r="AK13" s="25">
        <v>157.47999999999999</v>
      </c>
      <c r="AL13" s="2">
        <f t="shared" si="20"/>
        <v>1.2371105772608704</v>
      </c>
      <c r="AM13" s="2"/>
      <c r="AN13" s="23">
        <f t="shared" si="0"/>
        <v>-37751.555698239979</v>
      </c>
      <c r="AO13" s="23">
        <f t="shared" si="21"/>
        <v>-11.643090210412034</v>
      </c>
      <c r="AP13" s="23">
        <f t="shared" si="22"/>
        <v>60.747142610412034</v>
      </c>
      <c r="AQ13" s="23"/>
      <c r="AR13" s="25">
        <v>128.64400005340576</v>
      </c>
      <c r="AS13" s="25">
        <v>128.64400005340576</v>
      </c>
      <c r="AT13" s="2">
        <f>AR13/$I13</f>
        <v>1.0105845387809009</v>
      </c>
      <c r="AU13" s="2"/>
      <c r="AV13" s="23">
        <f t="shared" si="1"/>
        <v>-1685.2171250367119</v>
      </c>
      <c r="AW13" s="23">
        <f t="shared" si="25"/>
        <v>-0.51974374692718717</v>
      </c>
      <c r="AX13" s="23">
        <f>AR13/$D13*$D$2</f>
        <v>49.623796146927191</v>
      </c>
      <c r="AY13" s="23"/>
      <c r="AZ13" s="25">
        <v>103.54</v>
      </c>
      <c r="BA13" s="25">
        <v>103.54</v>
      </c>
      <c r="BB13" s="2">
        <f>AZ13/$I13</f>
        <v>0.81337585197860396</v>
      </c>
      <c r="BC13" s="2"/>
      <c r="BD13" s="23">
        <f t="shared" si="2"/>
        <v>29713.359901760003</v>
      </c>
      <c r="BE13" s="23">
        <f t="shared" si="29"/>
        <v>9.1640019435479889</v>
      </c>
      <c r="BF13" s="23">
        <f>AZ13/$D13*$D$2</f>
        <v>39.940050456452013</v>
      </c>
      <c r="BG13" s="23"/>
      <c r="BH13" s="28">
        <v>84.56</v>
      </c>
      <c r="BI13" s="28">
        <v>84.56</v>
      </c>
      <c r="BJ13" s="2">
        <f>BH13/$I13</f>
        <v>0.66427527567423938</v>
      </c>
      <c r="BK13" s="2"/>
      <c r="BL13" s="23">
        <f t="shared" si="3"/>
        <v>53452.405101760007</v>
      </c>
      <c r="BM13" s="23">
        <f t="shared" si="33"/>
        <v>16.485444455267704</v>
      </c>
      <c r="BN13" s="23">
        <f>BH13/$D13*$D$2</f>
        <v>32.618607944732297</v>
      </c>
      <c r="BO13" s="23"/>
      <c r="BP13" s="44">
        <f t="shared" si="4"/>
        <v>12.1</v>
      </c>
      <c r="BQ13" s="44">
        <v>12.1</v>
      </c>
      <c r="BR13" s="2">
        <f>BP13/$I13</f>
        <v>9.5053581311001611E-2</v>
      </c>
      <c r="BS13" s="2"/>
      <c r="BT13" s="23"/>
      <c r="BU13" s="28">
        <f t="shared" si="36"/>
        <v>96.66</v>
      </c>
      <c r="BV13" s="28">
        <f t="shared" si="37"/>
        <v>96.66</v>
      </c>
      <c r="BW13" s="2">
        <f>BU13/$I13</f>
        <v>0.759328856985241</v>
      </c>
      <c r="BX13" s="2"/>
      <c r="BY13" s="23">
        <f t="shared" si="5"/>
        <v>38318.451101760016</v>
      </c>
      <c r="BZ13" s="23">
        <f t="shared" si="39"/>
        <v>11.817928417764623</v>
      </c>
      <c r="CA13" s="23">
        <f>BU13/$D13*$D$2</f>
        <v>37.286123982235381</v>
      </c>
      <c r="CB13" s="23"/>
      <c r="CC13" s="28"/>
      <c r="CD13" s="28"/>
      <c r="CE13" s="136"/>
      <c r="CF13" s="2"/>
      <c r="CG13" s="23"/>
      <c r="CH13" s="23"/>
      <c r="CI13" s="23"/>
      <c r="CJ13" s="47"/>
      <c r="CK13" s="47">
        <f t="shared" si="41"/>
        <v>822.04400005340574</v>
      </c>
      <c r="CL13" s="2">
        <f t="shared" si="42"/>
        <v>0.92252923495038264</v>
      </c>
      <c r="CM13" s="23">
        <f t="shared" si="43"/>
        <v>101475.49788552336</v>
      </c>
      <c r="CN13" s="23">
        <f t="shared" si="44"/>
        <v>31.296415582754548</v>
      </c>
      <c r="CO13" s="134"/>
    </row>
    <row r="14" spans="1:95" s="54" customFormat="1" ht="23.25" customHeight="1" x14ac:dyDescent="0.25">
      <c r="A14" s="9">
        <v>7</v>
      </c>
      <c r="B14" s="10" t="s">
        <v>37</v>
      </c>
      <c r="C14" s="11">
        <v>3538.3</v>
      </c>
      <c r="D14" s="11">
        <v>3208.7</v>
      </c>
      <c r="E14" s="11">
        <f t="shared" si="62"/>
        <v>3208.7</v>
      </c>
      <c r="F14" s="11">
        <v>3208.7</v>
      </c>
      <c r="G14" s="11"/>
      <c r="H14" s="19">
        <v>3.9469999999999998E-2</v>
      </c>
      <c r="I14" s="11">
        <f t="shared" si="6"/>
        <v>126.64738899999999</v>
      </c>
      <c r="J14" s="12">
        <f t="shared" si="7"/>
        <v>49.3667078</v>
      </c>
      <c r="K14" s="12"/>
      <c r="L14" s="25"/>
      <c r="M14" s="25"/>
      <c r="N14" s="2"/>
      <c r="O14" s="2"/>
      <c r="P14" s="23"/>
      <c r="Q14" s="23"/>
      <c r="R14" s="23"/>
      <c r="S14" s="23"/>
      <c r="T14" s="25"/>
      <c r="U14" s="25"/>
      <c r="V14" s="2"/>
      <c r="W14" s="2"/>
      <c r="X14" s="23"/>
      <c r="Y14" s="23"/>
      <c r="Z14" s="23"/>
      <c r="AA14" s="23"/>
      <c r="AB14" s="25"/>
      <c r="AC14" s="25"/>
      <c r="AD14" s="2"/>
      <c r="AE14" s="2"/>
      <c r="AF14" s="23"/>
      <c r="AG14" s="23"/>
      <c r="AH14" s="23"/>
      <c r="AI14" s="23"/>
      <c r="AJ14" s="25">
        <v>190.53</v>
      </c>
      <c r="AK14" s="25">
        <v>190.53</v>
      </c>
      <c r="AL14" s="2">
        <f t="shared" si="20"/>
        <v>1.5044131703338948</v>
      </c>
      <c r="AM14" s="2"/>
      <c r="AN14" s="23">
        <f t="shared" si="0"/>
        <v>-79900.536882140019</v>
      </c>
      <c r="AO14" s="23">
        <f t="shared" ref="AO14" si="63">AN14/$D14</f>
        <v>-24.901217590345006</v>
      </c>
      <c r="AP14" s="23">
        <f t="shared" si="22"/>
        <v>74.267925390344999</v>
      </c>
      <c r="AQ14" s="23"/>
      <c r="AR14" s="25">
        <v>167.03151444964081</v>
      </c>
      <c r="AS14" s="25">
        <v>167.03151444964081</v>
      </c>
      <c r="AT14" s="2">
        <f>AR14/$I14</f>
        <v>1.3188705726072318</v>
      </c>
      <c r="AU14" s="2"/>
      <c r="AV14" s="23">
        <f t="shared" si="1"/>
        <v>-50510.041064883757</v>
      </c>
      <c r="AW14" s="23">
        <f t="shared" si="25"/>
        <v>-15.741590383919892</v>
      </c>
      <c r="AX14" s="23">
        <f>AR14/$D14*$D$2</f>
        <v>65.108298183919885</v>
      </c>
      <c r="AY14" s="23"/>
      <c r="AZ14" s="26">
        <v>119.19</v>
      </c>
      <c r="BA14" s="26">
        <v>119.19</v>
      </c>
      <c r="BB14" s="2">
        <f>AZ14/$I14</f>
        <v>0.94111691477508475</v>
      </c>
      <c r="BC14" s="2"/>
      <c r="BD14" s="23">
        <f t="shared" si="2"/>
        <v>9327.2547178599907</v>
      </c>
      <c r="BE14" s="23">
        <f t="shared" si="29"/>
        <v>2.9068640626608881</v>
      </c>
      <c r="BF14" s="23">
        <f>AZ14/$D14*$D$2</f>
        <v>46.459843737339114</v>
      </c>
      <c r="BG14" s="23"/>
      <c r="BH14" s="28">
        <v>78.069999999999993</v>
      </c>
      <c r="BI14" s="28">
        <v>78.069999999999993</v>
      </c>
      <c r="BJ14" s="2">
        <f>BH14/$I14</f>
        <v>0.61643592194387842</v>
      </c>
      <c r="BK14" s="2"/>
      <c r="BL14" s="23">
        <f t="shared" si="3"/>
        <v>60757.683517859994</v>
      </c>
      <c r="BM14" s="23">
        <f t="shared" si="33"/>
        <v>18.935295763972949</v>
      </c>
      <c r="BN14" s="23">
        <f>BH14/$D14*$D$2</f>
        <v>30.431412036027051</v>
      </c>
      <c r="BO14" s="23"/>
      <c r="BP14" s="44">
        <f t="shared" si="4"/>
        <v>9.17</v>
      </c>
      <c r="BQ14" s="44">
        <v>9.17</v>
      </c>
      <c r="BR14" s="2">
        <f>BP14/$I14</f>
        <v>7.2405756426609E-2</v>
      </c>
      <c r="BS14" s="2"/>
      <c r="BT14" s="23"/>
      <c r="BU14" s="28">
        <f t="shared" si="36"/>
        <v>87.24</v>
      </c>
      <c r="BV14" s="28">
        <f t="shared" si="37"/>
        <v>87.24</v>
      </c>
      <c r="BW14" s="2">
        <f>BU14/$I14</f>
        <v>0.68884167837048738</v>
      </c>
      <c r="BX14" s="2"/>
      <c r="BY14" s="23">
        <f t="shared" si="5"/>
        <v>49288.397717859996</v>
      </c>
      <c r="BZ14" s="23">
        <f t="shared" si="39"/>
        <v>15.36086194342257</v>
      </c>
      <c r="CA14" s="23">
        <f>BU14/$D14*$D$2</f>
        <v>34.00584585657743</v>
      </c>
      <c r="CB14" s="23"/>
      <c r="CC14" s="28"/>
      <c r="CD14" s="28"/>
      <c r="CE14" s="136"/>
      <c r="CF14" s="2"/>
      <c r="CG14" s="23"/>
      <c r="CH14" s="23"/>
      <c r="CI14" s="23"/>
      <c r="CJ14" s="47"/>
      <c r="CK14" s="47">
        <f t="shared" si="41"/>
        <v>563.9915144496407</v>
      </c>
      <c r="CL14" s="132">
        <f t="shared" si="42"/>
        <v>1.1133105840216746</v>
      </c>
      <c r="CM14" s="23">
        <f t="shared" si="43"/>
        <v>-60325.639711303789</v>
      </c>
      <c r="CN14" s="23">
        <f t="shared" si="44"/>
        <v>-18.800648147631062</v>
      </c>
      <c r="CO14" s="134"/>
    </row>
    <row r="15" spans="1:95" s="54" customFormat="1" ht="23.25" customHeight="1" x14ac:dyDescent="0.25">
      <c r="A15" s="9">
        <v>8</v>
      </c>
      <c r="B15" s="10" t="s">
        <v>12</v>
      </c>
      <c r="C15" s="11">
        <v>4377.2</v>
      </c>
      <c r="D15" s="11">
        <v>4377.2</v>
      </c>
      <c r="E15" s="11">
        <f t="shared" si="62"/>
        <v>4377.2</v>
      </c>
      <c r="F15" s="11">
        <v>4270.3999999999996</v>
      </c>
      <c r="G15" s="11">
        <v>106.8</v>
      </c>
      <c r="H15" s="19">
        <v>2.9649999999999999E-2</v>
      </c>
      <c r="I15" s="11">
        <f t="shared" si="6"/>
        <v>129.78397999999999</v>
      </c>
      <c r="J15" s="12">
        <f t="shared" si="7"/>
        <v>37.084440999999998</v>
      </c>
      <c r="K15" s="12"/>
      <c r="L15" s="25">
        <v>64.680000000000007</v>
      </c>
      <c r="M15" s="25">
        <v>64.680000000000007</v>
      </c>
      <c r="N15" s="2">
        <f t="shared" si="8"/>
        <v>0.49836659347324697</v>
      </c>
      <c r="O15" s="2"/>
      <c r="P15" s="23">
        <f t="shared" ref="P15:P21" si="64">(($I15-L15)*$D$2)</f>
        <v>81428.151945199977</v>
      </c>
      <c r="Q15" s="23">
        <f t="shared" si="9"/>
        <v>18.602794467970387</v>
      </c>
      <c r="R15" s="23">
        <f t="shared" si="10"/>
        <v>18.481646532029611</v>
      </c>
      <c r="S15" s="23"/>
      <c r="T15" s="25">
        <v>111.88</v>
      </c>
      <c r="U15" s="25">
        <v>111.88</v>
      </c>
      <c r="V15" s="2">
        <f t="shared" si="12"/>
        <v>0.8620478428847691</v>
      </c>
      <c r="W15" s="2"/>
      <c r="X15" s="23">
        <f t="shared" ref="X15:X21" si="65">(($I15-T15)*$D$2)</f>
        <v>22393.223945199989</v>
      </c>
      <c r="Y15" s="23">
        <f t="shared" si="13"/>
        <v>5.1158786313625129</v>
      </c>
      <c r="Z15" s="23">
        <f t="shared" si="14"/>
        <v>31.968562368637485</v>
      </c>
      <c r="AA15" s="23"/>
      <c r="AB15" s="25">
        <v>110.46</v>
      </c>
      <c r="AC15" s="25">
        <v>110.46</v>
      </c>
      <c r="AD15" s="2">
        <f t="shared" si="16"/>
        <v>0.85110658495755798</v>
      </c>
      <c r="AE15" s="2"/>
      <c r="AF15" s="23">
        <f t="shared" ref="AF15:AF21" si="66">(($I15-AB15)*$D$2)</f>
        <v>24169.274745199989</v>
      </c>
      <c r="AG15" s="23">
        <f t="shared" si="17"/>
        <v>5.5216290654299529</v>
      </c>
      <c r="AH15" s="23">
        <f t="shared" si="18"/>
        <v>31.562811934570043</v>
      </c>
      <c r="AI15" s="23"/>
      <c r="AJ15" s="25">
        <v>145.54</v>
      </c>
      <c r="AK15" s="25">
        <v>145.54</v>
      </c>
      <c r="AL15" s="2">
        <f t="shared" si="20"/>
        <v>1.121401886426969</v>
      </c>
      <c r="AM15" s="2"/>
      <c r="AN15" s="23">
        <f t="shared" si="0"/>
        <v>-19706.684454800008</v>
      </c>
      <c r="AO15" s="23">
        <f t="shared" si="21"/>
        <v>-4.5021210944896302</v>
      </c>
      <c r="AP15" s="23">
        <f t="shared" si="22"/>
        <v>41.586562094489629</v>
      </c>
      <c r="AQ15" s="23"/>
      <c r="AR15" s="25">
        <v>141.93615537641836</v>
      </c>
      <c r="AS15" s="25">
        <v>141.93615537641836</v>
      </c>
      <c r="AT15" s="2">
        <f>AR15/$I15</f>
        <v>1.0936338627958426</v>
      </c>
      <c r="AU15" s="2"/>
      <c r="AV15" s="23">
        <f t="shared" si="1"/>
        <v>-15199.211830301512</v>
      </c>
      <c r="AW15" s="23">
        <f t="shared" si="25"/>
        <v>-3.4723594604545172</v>
      </c>
      <c r="AX15" s="23">
        <f>AR15/$D15*$D$2</f>
        <v>40.556800460454511</v>
      </c>
      <c r="AY15" s="23"/>
      <c r="AZ15" s="28">
        <v>131.27000000000001</v>
      </c>
      <c r="BA15" s="28">
        <v>131.27000000000001</v>
      </c>
      <c r="BB15" s="2">
        <f>AZ15/$I15</f>
        <v>1.0114499493697144</v>
      </c>
      <c r="BC15" s="2"/>
      <c r="BD15" s="23">
        <f t="shared" si="2"/>
        <v>-1858.6246548000311</v>
      </c>
      <c r="BE15" s="23">
        <f t="shared" si="29"/>
        <v>-0.42461497185416047</v>
      </c>
      <c r="BF15" s="23">
        <f>AZ15/$D15*$D$2</f>
        <v>37.50905597185416</v>
      </c>
      <c r="BG15" s="23"/>
      <c r="BH15" s="28">
        <v>117.52</v>
      </c>
      <c r="BI15" s="28">
        <v>117.52</v>
      </c>
      <c r="BJ15" s="2">
        <f>BH15/$I15</f>
        <v>0.90550467014495939</v>
      </c>
      <c r="BK15" s="2"/>
      <c r="BL15" s="23">
        <f t="shared" si="3"/>
        <v>15339.050345199987</v>
      </c>
      <c r="BM15" s="23">
        <f t="shared" si="33"/>
        <v>3.5043064847847911</v>
      </c>
      <c r="BN15" s="23">
        <f>BH15/$D15*$D$2</f>
        <v>33.580134515215207</v>
      </c>
      <c r="BO15" s="23"/>
      <c r="BP15" s="44">
        <f t="shared" si="4"/>
        <v>2.6</v>
      </c>
      <c r="BQ15" s="44">
        <v>2.6</v>
      </c>
      <c r="BR15" s="2">
        <f>BP15/$I15</f>
        <v>2.0033289162499104E-2</v>
      </c>
      <c r="BS15" s="2"/>
      <c r="BT15" s="23"/>
      <c r="BU15" s="28">
        <f t="shared" si="36"/>
        <v>120.11999999999999</v>
      </c>
      <c r="BV15" s="28">
        <f t="shared" si="37"/>
        <v>120.11999999999999</v>
      </c>
      <c r="BW15" s="2">
        <f>BU15/$I15</f>
        <v>0.92553795930745852</v>
      </c>
      <c r="BX15" s="2"/>
      <c r="BY15" s="23">
        <f t="shared" si="5"/>
        <v>12087.126345199995</v>
      </c>
      <c r="BZ15" s="23">
        <f t="shared" si="39"/>
        <v>2.7613831548021555</v>
      </c>
      <c r="CA15" s="23">
        <f>BU15/$D15*$D$2</f>
        <v>34.323057845197845</v>
      </c>
      <c r="CB15" s="23"/>
      <c r="CC15" s="28"/>
      <c r="CD15" s="28"/>
      <c r="CE15" s="136"/>
      <c r="CF15" s="2"/>
      <c r="CG15" s="23"/>
      <c r="CH15" s="23"/>
      <c r="CI15" s="23"/>
      <c r="CJ15" s="47"/>
      <c r="CK15" s="47">
        <f t="shared" si="41"/>
        <v>825.88615537641829</v>
      </c>
      <c r="CL15" s="2">
        <f t="shared" si="42"/>
        <v>0.90907781131650833</v>
      </c>
      <c r="CM15" s="23">
        <f t="shared" si="43"/>
        <v>106565.18004089838</v>
      </c>
      <c r="CN15" s="23">
        <f t="shared" si="44"/>
        <v>24.345513122749335</v>
      </c>
      <c r="CO15" s="134"/>
    </row>
    <row r="16" spans="1:95" s="54" customFormat="1" ht="23.25" customHeight="1" x14ac:dyDescent="0.25">
      <c r="A16" s="52">
        <v>9</v>
      </c>
      <c r="B16" s="53" t="s">
        <v>13</v>
      </c>
      <c r="C16" s="11">
        <v>2768.87</v>
      </c>
      <c r="D16" s="11">
        <v>2722.65</v>
      </c>
      <c r="E16" s="11">
        <f t="shared" si="62"/>
        <v>2722.65</v>
      </c>
      <c r="F16" s="11">
        <v>2722.65</v>
      </c>
      <c r="G16" s="11"/>
      <c r="H16" s="19">
        <v>2.8910000000000002E-2</v>
      </c>
      <c r="I16" s="11">
        <f t="shared" si="6"/>
        <v>78.71181150000001</v>
      </c>
      <c r="J16" s="12">
        <f t="shared" si="7"/>
        <v>36.158893400000004</v>
      </c>
      <c r="K16" s="12"/>
      <c r="L16" s="25">
        <v>39.93</v>
      </c>
      <c r="M16" s="25">
        <v>39.93</v>
      </c>
      <c r="N16" s="2">
        <f t="shared" si="8"/>
        <v>0.50729362263502209</v>
      </c>
      <c r="O16" s="2"/>
      <c r="P16" s="23">
        <f t="shared" si="64"/>
        <v>48505.962915510012</v>
      </c>
      <c r="Q16" s="23">
        <f t="shared" si="9"/>
        <v>17.815717376640411</v>
      </c>
      <c r="R16" s="23">
        <f t="shared" si="10"/>
        <v>18.343176023359593</v>
      </c>
      <c r="S16" s="23"/>
      <c r="T16" s="25">
        <v>77.400000000000006</v>
      </c>
      <c r="U16" s="25">
        <v>77.400000000000006</v>
      </c>
      <c r="V16" s="2">
        <f t="shared" si="12"/>
        <v>0.98333399428877322</v>
      </c>
      <c r="W16" s="2"/>
      <c r="X16" s="23">
        <f t="shared" si="65"/>
        <v>1640.7351155100057</v>
      </c>
      <c r="Y16" s="23">
        <f t="shared" si="13"/>
        <v>0.60262432391603971</v>
      </c>
      <c r="Z16" s="23">
        <f t="shared" si="14"/>
        <v>35.556269076083964</v>
      </c>
      <c r="AA16" s="23"/>
      <c r="AB16" s="25">
        <v>78.37</v>
      </c>
      <c r="AC16" s="25">
        <v>78.37</v>
      </c>
      <c r="AD16" s="2">
        <f t="shared" si="16"/>
        <v>0.99565743065130696</v>
      </c>
      <c r="AE16" s="2"/>
      <c r="AF16" s="23">
        <f t="shared" si="66"/>
        <v>427.51731551000717</v>
      </c>
      <c r="AG16" s="23">
        <f t="shared" si="17"/>
        <v>0.15702250216149971</v>
      </c>
      <c r="AH16" s="23">
        <f t="shared" si="18"/>
        <v>36.001870897838508</v>
      </c>
      <c r="AI16" s="23"/>
      <c r="AJ16" s="26">
        <v>101.54</v>
      </c>
      <c r="AK16" s="26">
        <v>101.54</v>
      </c>
      <c r="AL16" s="2">
        <f t="shared" si="20"/>
        <v>1.2900224002594578</v>
      </c>
      <c r="AM16" s="2"/>
      <c r="AN16" s="23">
        <f t="shared" si="0"/>
        <v>-28552.128484489996</v>
      </c>
      <c r="AO16" s="23">
        <f t="shared" si="21"/>
        <v>-10.486889054593869</v>
      </c>
      <c r="AP16" s="23">
        <f t="shared" si="22"/>
        <v>46.645782454593871</v>
      </c>
      <c r="AQ16" s="23"/>
      <c r="AR16" s="26">
        <v>86.18849874905959</v>
      </c>
      <c r="AS16" s="26">
        <v>86.18849874905959</v>
      </c>
      <c r="AT16" s="2">
        <f>AR16/$I16</f>
        <v>1.0949881232127352</v>
      </c>
      <c r="AU16" s="2"/>
      <c r="AV16" s="23">
        <f t="shared" si="1"/>
        <v>-9351.3918098887789</v>
      </c>
      <c r="AW16" s="23">
        <f t="shared" si="25"/>
        <v>-3.434665421515354</v>
      </c>
      <c r="AX16" s="23">
        <f>AR16/$D16*$D$2</f>
        <v>39.593558821515359</v>
      </c>
      <c r="AY16" s="23"/>
      <c r="AZ16" s="28">
        <v>71.3</v>
      </c>
      <c r="BA16" s="28">
        <v>71.3</v>
      </c>
      <c r="BB16" s="2">
        <f>AZ16/$I16</f>
        <v>0.90583609551407651</v>
      </c>
      <c r="BC16" s="2"/>
      <c r="BD16" s="23">
        <f t="shared" si="2"/>
        <v>9270.2491155100161</v>
      </c>
      <c r="BE16" s="23">
        <f t="shared" si="29"/>
        <v>3.4048625844342886</v>
      </c>
      <c r="BF16" s="23">
        <f>AZ16/$D16*$D$2</f>
        <v>32.754030815565713</v>
      </c>
      <c r="BG16" s="23"/>
      <c r="BH16" s="28">
        <v>61.97</v>
      </c>
      <c r="BI16" s="28">
        <v>61.97</v>
      </c>
      <c r="BJ16" s="2">
        <f>BH16/$I16</f>
        <v>0.78730242410949969</v>
      </c>
      <c r="BK16" s="2"/>
      <c r="BL16" s="23">
        <f t="shared" si="3"/>
        <v>20939.653315510015</v>
      </c>
      <c r="BM16" s="23">
        <f t="shared" si="33"/>
        <v>7.6909089730630136</v>
      </c>
      <c r="BN16" s="23">
        <f>BH16/$D16*$D$2</f>
        <v>28.46798442693699</v>
      </c>
      <c r="BO16" s="23"/>
      <c r="BP16" s="44">
        <f t="shared" si="4"/>
        <v>1.01</v>
      </c>
      <c r="BQ16" s="44">
        <v>1.01</v>
      </c>
      <c r="BR16" s="2">
        <f>BP16/$I16</f>
        <v>1.2831619305318617E-2</v>
      </c>
      <c r="BS16" s="2"/>
      <c r="BT16" s="23"/>
      <c r="BU16" s="28">
        <f t="shared" si="36"/>
        <v>62.98</v>
      </c>
      <c r="BV16" s="28">
        <f t="shared" si="37"/>
        <v>62.98</v>
      </c>
      <c r="BW16" s="2">
        <f>BU16/$I16</f>
        <v>0.8001340434148182</v>
      </c>
      <c r="BX16" s="2"/>
      <c r="BY16" s="23">
        <f t="shared" si="5"/>
        <v>19676.405915510019</v>
      </c>
      <c r="BZ16" s="23">
        <f t="shared" si="39"/>
        <v>7.2269318184526172</v>
      </c>
      <c r="CA16" s="23">
        <f>BU16/$D16*$D$2</f>
        <v>28.931961581547387</v>
      </c>
      <c r="CB16" s="23"/>
      <c r="CC16" s="28"/>
      <c r="CD16" s="28"/>
      <c r="CE16" s="136"/>
      <c r="CF16" s="2"/>
      <c r="CG16" s="23"/>
      <c r="CH16" s="23"/>
      <c r="CI16" s="23"/>
      <c r="CJ16" s="47"/>
      <c r="CK16" s="47">
        <f t="shared" si="41"/>
        <v>517.70849874905957</v>
      </c>
      <c r="CL16" s="2">
        <f t="shared" si="42"/>
        <v>0.93960938713945563</v>
      </c>
      <c r="CM16" s="23">
        <f t="shared" si="43"/>
        <v>42880.597483171281</v>
      </c>
      <c r="CN16" s="23">
        <f t="shared" si="44"/>
        <v>15.749581284106029</v>
      </c>
      <c r="CO16" s="134"/>
    </row>
    <row r="17" spans="1:93" s="54" customFormat="1" ht="23.25" customHeight="1" x14ac:dyDescent="0.25">
      <c r="A17" s="52">
        <v>10</v>
      </c>
      <c r="B17" s="53" t="s">
        <v>40</v>
      </c>
      <c r="C17" s="13">
        <f>C18+C19</f>
        <v>3219.7</v>
      </c>
      <c r="D17" s="11">
        <v>4190.8999999999996</v>
      </c>
      <c r="E17" s="11">
        <f t="shared" si="62"/>
        <v>4190.8999999999996</v>
      </c>
      <c r="F17" s="13">
        <v>2935.9</v>
      </c>
      <c r="G17" s="13">
        <v>1255</v>
      </c>
      <c r="H17" s="19">
        <v>2.8250000000000001E-2</v>
      </c>
      <c r="I17" s="11">
        <f t="shared" si="6"/>
        <v>118.39292499999999</v>
      </c>
      <c r="J17" s="12">
        <f t="shared" si="7"/>
        <v>35.333404999999999</v>
      </c>
      <c r="K17" s="12"/>
      <c r="L17" s="26">
        <f t="shared" ref="L17:M17" si="67">L18+L19</f>
        <v>39.760000000000005</v>
      </c>
      <c r="M17" s="26">
        <f t="shared" si="67"/>
        <v>39.760000000000005</v>
      </c>
      <c r="N17" s="2">
        <f t="shared" ref="N17" si="68">L17/$I17</f>
        <v>0.33583087840764142</v>
      </c>
      <c r="O17" s="2"/>
      <c r="P17" s="23">
        <f t="shared" si="64"/>
        <v>98349.344614499976</v>
      </c>
      <c r="Q17" s="23">
        <f t="shared" ref="Q17" si="69">P17/$D17</f>
        <v>23.46735656171705</v>
      </c>
      <c r="R17" s="23">
        <f t="shared" ref="R17" si="70">L17/$D17*$D$2</f>
        <v>11.866048438282949</v>
      </c>
      <c r="S17" s="23"/>
      <c r="T17" s="26">
        <f t="shared" ref="T17:U17" si="71">T18+T19</f>
        <v>92.59</v>
      </c>
      <c r="U17" s="26">
        <f t="shared" si="71"/>
        <v>92.59</v>
      </c>
      <c r="V17" s="2">
        <f t="shared" ref="V17" si="72">T17/$I17</f>
        <v>0.78205686699606425</v>
      </c>
      <c r="W17" s="2"/>
      <c r="X17" s="23">
        <f t="shared" si="65"/>
        <v>32272.750414499984</v>
      </c>
      <c r="Y17" s="23">
        <f t="shared" ref="Y17" si="73">X17/$D17</f>
        <v>7.7006729853969285</v>
      </c>
      <c r="Z17" s="23">
        <f t="shared" ref="Z17" si="74">T17/$D17*$D$2</f>
        <v>27.632732014603075</v>
      </c>
      <c r="AA17" s="23"/>
      <c r="AB17" s="26">
        <f t="shared" ref="AB17:AC17" si="75">AB18+AB19</f>
        <v>120.86</v>
      </c>
      <c r="AC17" s="26">
        <f t="shared" si="75"/>
        <v>120.86</v>
      </c>
      <c r="AD17" s="2">
        <f t="shared" ref="AD17" si="76">AB17/$I17</f>
        <v>1.0208380272723223</v>
      </c>
      <c r="AE17" s="2"/>
      <c r="AF17" s="23">
        <f t="shared" si="66"/>
        <v>-3085.6693855000103</v>
      </c>
      <c r="AG17" s="23">
        <f t="shared" ref="AG17" si="77">AF17/$D17</f>
        <v>-0.73627845701400907</v>
      </c>
      <c r="AH17" s="23">
        <f t="shared" ref="AH17" si="78">AB17/$D17*$D$2</f>
        <v>36.069683457014008</v>
      </c>
      <c r="AI17" s="23"/>
      <c r="AJ17" s="26">
        <f t="shared" ref="AJ17:AK17" si="79">AJ18+AJ19</f>
        <v>167.79</v>
      </c>
      <c r="AK17" s="26">
        <f t="shared" si="79"/>
        <v>167.79</v>
      </c>
      <c r="AL17" s="2">
        <f t="shared" ref="AL17" si="80">AJ17/$I17</f>
        <v>1.4172299569421061</v>
      </c>
      <c r="AM17" s="2"/>
      <c r="AN17" s="23">
        <f t="shared" si="0"/>
        <v>-61782.897585500003</v>
      </c>
      <c r="AO17" s="23">
        <f t="shared" ref="AO17" si="81">AN17/$D17</f>
        <v>-14.742155046768</v>
      </c>
      <c r="AP17" s="23">
        <f t="shared" ref="AP17" si="82">AJ17/$D17*$D$2</f>
        <v>50.075560046767997</v>
      </c>
      <c r="AQ17" s="23"/>
      <c r="AR17" s="26">
        <f t="shared" ref="AR17" si="83">AR18+AR19</f>
        <v>137.98099958896637</v>
      </c>
      <c r="AS17" s="26">
        <f t="shared" ref="AS17" si="84">AS18+AS19</f>
        <v>137.98099958896637</v>
      </c>
      <c r="AT17" s="2">
        <f t="shared" ref="AT17" si="85">AR17/$I17</f>
        <v>1.165449705621906</v>
      </c>
      <c r="AU17" s="2"/>
      <c r="AV17" s="23">
        <f t="shared" si="1"/>
        <v>-24499.588411403809</v>
      </c>
      <c r="AW17" s="23">
        <f t="shared" si="25"/>
        <v>-5.8459014558695772</v>
      </c>
      <c r="AX17" s="23">
        <f t="shared" ref="AX17" si="86">AR17/$D17*$D$2</f>
        <v>41.179306455869579</v>
      </c>
      <c r="AY17" s="23"/>
      <c r="AZ17" s="28">
        <f t="shared" ref="AZ17:BA17" si="87">AZ18+AZ19</f>
        <v>92.509999999999991</v>
      </c>
      <c r="BA17" s="28">
        <f t="shared" si="87"/>
        <v>92.509999999999991</v>
      </c>
      <c r="BB17" s="2">
        <f t="shared" ref="BB17" si="88">AZ17/$I17</f>
        <v>0.78138115094293004</v>
      </c>
      <c r="BC17" s="2"/>
      <c r="BD17" s="23">
        <f t="shared" si="2"/>
        <v>32372.809614500002</v>
      </c>
      <c r="BE17" s="23">
        <f t="shared" si="29"/>
        <v>7.7245483343673209</v>
      </c>
      <c r="BF17" s="23">
        <f t="shared" ref="BF17" si="89">AZ17/$D17*$D$2</f>
        <v>27.608856665632683</v>
      </c>
      <c r="BG17" s="23"/>
      <c r="BH17" s="28">
        <f>BH18+BH19</f>
        <v>74.06</v>
      </c>
      <c r="BI17" s="28">
        <f>BI18+BI19</f>
        <v>74.06</v>
      </c>
      <c r="BJ17" s="2">
        <f t="shared" ref="BJ17" si="90">BH17/$I17</f>
        <v>0.62554413618888127</v>
      </c>
      <c r="BK17" s="2"/>
      <c r="BL17" s="23">
        <f t="shared" si="3"/>
        <v>55448.962614499986</v>
      </c>
      <c r="BM17" s="23">
        <f t="shared" si="33"/>
        <v>13.2308006906631</v>
      </c>
      <c r="BN17" s="23">
        <f t="shared" ref="BN17" si="91">BH17/$D17*$D$2</f>
        <v>22.1026043093369</v>
      </c>
      <c r="BO17" s="23"/>
      <c r="BP17" s="44">
        <f t="shared" si="4"/>
        <v>0</v>
      </c>
      <c r="BQ17" s="44"/>
      <c r="BR17" s="2">
        <f t="shared" ref="BR17" si="92">BP17/$I17</f>
        <v>0</v>
      </c>
      <c r="BS17" s="2"/>
      <c r="BT17" s="23"/>
      <c r="BU17" s="28">
        <f t="shared" si="36"/>
        <v>74.06</v>
      </c>
      <c r="BV17" s="28">
        <f t="shared" si="37"/>
        <v>74.06</v>
      </c>
      <c r="BW17" s="2">
        <f t="shared" ref="BW17" si="93">BU17/$I17</f>
        <v>0.62554413618888127</v>
      </c>
      <c r="BX17" s="2"/>
      <c r="BY17" s="23">
        <f t="shared" si="5"/>
        <v>55448.962614499986</v>
      </c>
      <c r="BZ17" s="23">
        <f t="shared" si="39"/>
        <v>13.2308006906631</v>
      </c>
      <c r="CA17" s="23">
        <f t="shared" ref="CA17" si="94">BU17/$D17*$D$2</f>
        <v>22.1026043093369</v>
      </c>
      <c r="CB17" s="23"/>
      <c r="CC17" s="28"/>
      <c r="CD17" s="28"/>
      <c r="CE17" s="136"/>
      <c r="CF17" s="2"/>
      <c r="CG17" s="23"/>
      <c r="CH17" s="23"/>
      <c r="CI17" s="23"/>
      <c r="CJ17" s="47"/>
      <c r="CK17" s="47">
        <f t="shared" si="41"/>
        <v>725.55099958896631</v>
      </c>
      <c r="CL17" s="2">
        <f t="shared" si="42"/>
        <v>0.87547581748169301</v>
      </c>
      <c r="CM17" s="23">
        <f t="shared" si="43"/>
        <v>129075.71187559614</v>
      </c>
      <c r="CN17" s="23">
        <f t="shared" si="44"/>
        <v>30.79904361249281</v>
      </c>
      <c r="CO17" s="134"/>
    </row>
    <row r="18" spans="1:93" s="54" customFormat="1" ht="23.25" customHeight="1" x14ac:dyDescent="0.25">
      <c r="A18" s="52"/>
      <c r="B18" s="53" t="s">
        <v>14</v>
      </c>
      <c r="C18" s="13">
        <v>2146.4666666666667</v>
      </c>
      <c r="D18" s="11">
        <f>D17/6*4</f>
        <v>2793.9333333333329</v>
      </c>
      <c r="E18" s="11">
        <v>2095.5</v>
      </c>
      <c r="F18" s="13"/>
      <c r="G18" s="13"/>
      <c r="H18" s="19">
        <v>2.8250000000000001E-2</v>
      </c>
      <c r="I18" s="11">
        <f t="shared" si="6"/>
        <v>78.928616666666656</v>
      </c>
      <c r="J18" s="12">
        <f t="shared" si="7"/>
        <v>35.333404999999999</v>
      </c>
      <c r="K18" s="12"/>
      <c r="L18" s="26">
        <v>16.96</v>
      </c>
      <c r="M18" s="26">
        <v>16.96</v>
      </c>
      <c r="N18" s="2">
        <f t="shared" si="8"/>
        <v>0.21487770489663977</v>
      </c>
      <c r="O18" s="2"/>
      <c r="P18" s="23">
        <f t="shared" si="64"/>
        <v>77506.627609666655</v>
      </c>
      <c r="Q18" s="23">
        <f t="shared" si="9"/>
        <v>27.741044027416546</v>
      </c>
      <c r="R18" s="23">
        <f t="shared" si="10"/>
        <v>7.5923609725834558</v>
      </c>
      <c r="S18" s="23"/>
      <c r="T18" s="26">
        <v>54.51</v>
      </c>
      <c r="U18" s="26">
        <v>54.51</v>
      </c>
      <c r="V18" s="2">
        <f t="shared" si="12"/>
        <v>0.69062403855635801</v>
      </c>
      <c r="W18" s="2"/>
      <c r="X18" s="23">
        <f t="shared" si="65"/>
        <v>30541.340609666655</v>
      </c>
      <c r="Y18" s="23">
        <f t="shared" si="13"/>
        <v>10.931306142952586</v>
      </c>
      <c r="Z18" s="23">
        <f t="shared" si="14"/>
        <v>24.402098857047413</v>
      </c>
      <c r="AA18" s="23"/>
      <c r="AB18" s="26">
        <v>80.78</v>
      </c>
      <c r="AC18" s="26">
        <v>80.78</v>
      </c>
      <c r="AD18" s="2">
        <f t="shared" si="16"/>
        <v>1.0234564269782169</v>
      </c>
      <c r="AE18" s="2"/>
      <c r="AF18" s="23">
        <f t="shared" si="66"/>
        <v>-2315.5991903333479</v>
      </c>
      <c r="AG18" s="23">
        <f t="shared" si="17"/>
        <v>-0.82879543427426627</v>
      </c>
      <c r="AH18" s="23">
        <f t="shared" si="18"/>
        <v>36.162200434274268</v>
      </c>
      <c r="AI18" s="23"/>
      <c r="AJ18" s="26">
        <v>113.53</v>
      </c>
      <c r="AK18" s="26">
        <v>113.53</v>
      </c>
      <c r="AL18" s="2">
        <f t="shared" si="20"/>
        <v>1.4383883158558675</v>
      </c>
      <c r="AM18" s="2"/>
      <c r="AN18" s="23">
        <f t="shared" si="0"/>
        <v>-43277.334190333349</v>
      </c>
      <c r="AO18" s="23">
        <f t="shared" si="21"/>
        <v>-15.489751911403287</v>
      </c>
      <c r="AP18" s="23">
        <f t="shared" si="22"/>
        <v>50.823156911403288</v>
      </c>
      <c r="AQ18" s="23"/>
      <c r="AR18" s="26">
        <v>92.774999856948853</v>
      </c>
      <c r="AS18" s="26">
        <v>92.774999856948853</v>
      </c>
      <c r="AT18" s="2">
        <f>AR18/$I18</f>
        <v>1.1754291887409936</v>
      </c>
      <c r="AU18" s="2"/>
      <c r="AV18" s="23">
        <f t="shared" si="1"/>
        <v>-17318.225311413553</v>
      </c>
      <c r="AW18" s="23">
        <f t="shared" si="25"/>
        <v>-6.1985105746069662</v>
      </c>
      <c r="AX18" s="23">
        <f>AR18/$D18*$D$2</f>
        <v>41.531915574606963</v>
      </c>
      <c r="AY18" s="23"/>
      <c r="AZ18" s="28">
        <v>62.4</v>
      </c>
      <c r="BA18" s="28">
        <v>62.4</v>
      </c>
      <c r="BB18" s="2">
        <f>AZ18/$I18</f>
        <v>0.79058778216688208</v>
      </c>
      <c r="BC18" s="2"/>
      <c r="BD18" s="23">
        <f t="shared" si="2"/>
        <v>20673.002009666656</v>
      </c>
      <c r="BE18" s="23">
        <f t="shared" si="29"/>
        <v>7.3992467046457771</v>
      </c>
      <c r="BF18" s="23">
        <f>AZ18/$D18*$D$2</f>
        <v>27.934158295354223</v>
      </c>
      <c r="BG18" s="23"/>
      <c r="BH18" s="28">
        <v>49.24</v>
      </c>
      <c r="BI18" s="28">
        <v>49.24</v>
      </c>
      <c r="BJ18" s="2">
        <f>BH18/$I18</f>
        <v>0.62385484605604613</v>
      </c>
      <c r="BK18" s="2"/>
      <c r="BL18" s="23">
        <f t="shared" si="3"/>
        <v>37132.740409666651</v>
      </c>
      <c r="BM18" s="23">
        <f t="shared" si="33"/>
        <v>13.290489063089071</v>
      </c>
      <c r="BN18" s="23">
        <f>BH18/$D18*$D$2</f>
        <v>22.04291593691093</v>
      </c>
      <c r="BO18" s="23"/>
      <c r="BP18" s="44">
        <f t="shared" si="4"/>
        <v>8.41</v>
      </c>
      <c r="BQ18" s="44">
        <v>8.41</v>
      </c>
      <c r="BR18" s="2">
        <f>BP18/$I18</f>
        <v>0.10655197512858139</v>
      </c>
      <c r="BS18" s="2"/>
      <c r="BT18" s="23"/>
      <c r="BU18" s="28">
        <f t="shared" si="36"/>
        <v>57.650000000000006</v>
      </c>
      <c r="BV18" s="28">
        <f t="shared" si="37"/>
        <v>57.650000000000006</v>
      </c>
      <c r="BW18" s="2">
        <f>BU18/$I18</f>
        <v>0.73040682118462752</v>
      </c>
      <c r="BX18" s="2"/>
      <c r="BY18" s="23">
        <f t="shared" si="5"/>
        <v>26614.017009666648</v>
      </c>
      <c r="BZ18" s="23">
        <f t="shared" si="39"/>
        <v>9.5256449723209755</v>
      </c>
      <c r="CA18" s="23">
        <f>BU18/$D18*$D$2</f>
        <v>25.807760027679027</v>
      </c>
      <c r="CB18" s="23"/>
      <c r="CC18" s="28"/>
      <c r="CD18" s="28"/>
      <c r="CE18" s="136"/>
      <c r="CF18" s="2"/>
      <c r="CG18" s="23"/>
      <c r="CH18" s="23"/>
      <c r="CI18" s="23"/>
      <c r="CJ18" s="47"/>
      <c r="CK18" s="47">
        <f t="shared" si="41"/>
        <v>478.60499985694884</v>
      </c>
      <c r="CL18" s="2">
        <f t="shared" si="42"/>
        <v>0.86625289691136931</v>
      </c>
      <c r="CM18" s="23">
        <f t="shared" si="43"/>
        <v>102942.55194658638</v>
      </c>
      <c r="CN18" s="23">
        <f t="shared" si="44"/>
        <v>36.845028017819452</v>
      </c>
      <c r="CO18" s="134"/>
    </row>
    <row r="19" spans="1:93" s="54" customFormat="1" ht="23.25" customHeight="1" x14ac:dyDescent="0.25">
      <c r="A19" s="52"/>
      <c r="B19" s="53" t="s">
        <v>15</v>
      </c>
      <c r="C19" s="13">
        <v>1073.2333333333333</v>
      </c>
      <c r="D19" s="11">
        <f>D17/6*2</f>
        <v>1396.9666666666665</v>
      </c>
      <c r="E19" s="11">
        <v>2095.5</v>
      </c>
      <c r="F19" s="13"/>
      <c r="G19" s="13"/>
      <c r="H19" s="19">
        <v>2.8250000000000001E-2</v>
      </c>
      <c r="I19" s="11">
        <f t="shared" si="6"/>
        <v>39.464308333333328</v>
      </c>
      <c r="J19" s="12">
        <f t="shared" si="7"/>
        <v>35.333404999999999</v>
      </c>
      <c r="K19" s="12"/>
      <c r="L19" s="26">
        <v>22.8</v>
      </c>
      <c r="M19" s="26">
        <v>22.8</v>
      </c>
      <c r="N19" s="2">
        <f t="shared" si="8"/>
        <v>0.57773722542964467</v>
      </c>
      <c r="O19" s="2"/>
      <c r="P19" s="23">
        <f t="shared" si="64"/>
        <v>20842.717004833325</v>
      </c>
      <c r="Q19" s="23">
        <f t="shared" si="9"/>
        <v>14.919981630318066</v>
      </c>
      <c r="R19" s="23">
        <f t="shared" si="10"/>
        <v>20.413423369681933</v>
      </c>
      <c r="S19" s="23"/>
      <c r="T19" s="26">
        <v>38.08</v>
      </c>
      <c r="U19" s="26">
        <v>38.08</v>
      </c>
      <c r="V19" s="2">
        <f t="shared" si="12"/>
        <v>0.96492252387547661</v>
      </c>
      <c r="W19" s="2"/>
      <c r="X19" s="23">
        <f t="shared" si="65"/>
        <v>1731.4098048333287</v>
      </c>
      <c r="Y19" s="23">
        <f t="shared" si="13"/>
        <v>1.2394066702856157</v>
      </c>
      <c r="Z19" s="23">
        <f t="shared" si="14"/>
        <v>34.093998329714388</v>
      </c>
      <c r="AA19" s="23"/>
      <c r="AB19" s="26">
        <v>40.08</v>
      </c>
      <c r="AC19" s="26">
        <v>40.08</v>
      </c>
      <c r="AD19" s="2">
        <f t="shared" si="16"/>
        <v>1.0156012278605331</v>
      </c>
      <c r="AE19" s="2"/>
      <c r="AF19" s="23">
        <f t="shared" si="66"/>
        <v>-770.07019516667117</v>
      </c>
      <c r="AG19" s="23">
        <f t="shared" si="17"/>
        <v>-0.5512445024935011</v>
      </c>
      <c r="AH19" s="23">
        <f t="shared" si="18"/>
        <v>35.884649502493502</v>
      </c>
      <c r="AI19" s="23"/>
      <c r="AJ19" s="25">
        <v>54.26</v>
      </c>
      <c r="AK19" s="25">
        <v>54.26</v>
      </c>
      <c r="AL19" s="2">
        <f t="shared" si="20"/>
        <v>1.374913239114584</v>
      </c>
      <c r="AM19" s="2"/>
      <c r="AN19" s="23">
        <f t="shared" si="0"/>
        <v>-18505.563395166671</v>
      </c>
      <c r="AO19" s="23">
        <f t="shared" si="21"/>
        <v>-13.246961317497441</v>
      </c>
      <c r="AP19" s="23">
        <f t="shared" si="22"/>
        <v>48.580366317497443</v>
      </c>
      <c r="AQ19" s="23"/>
      <c r="AR19" s="25">
        <v>45.205999732017517</v>
      </c>
      <c r="AS19" s="25">
        <v>45.205999732017517</v>
      </c>
      <c r="AT19" s="2">
        <f>AR19/$I19</f>
        <v>1.1454907393837306</v>
      </c>
      <c r="AU19" s="2"/>
      <c r="AV19" s="23">
        <f t="shared" si="1"/>
        <v>-7181.3630999902625</v>
      </c>
      <c r="AW19" s="23">
        <f t="shared" si="25"/>
        <v>-5.1406832183948055</v>
      </c>
      <c r="AX19" s="23">
        <f>AR19/$D19*$D$2</f>
        <v>40.474088218394812</v>
      </c>
      <c r="AY19" s="23"/>
      <c r="AZ19" s="28">
        <v>30.11</v>
      </c>
      <c r="BA19" s="28">
        <v>30.11</v>
      </c>
      <c r="BB19" s="2">
        <f>AZ19/$I19</f>
        <v>0.76296788849502628</v>
      </c>
      <c r="BC19" s="2"/>
      <c r="BD19" s="23">
        <f t="shared" si="2"/>
        <v>11699.807604833328</v>
      </c>
      <c r="BE19" s="23">
        <f t="shared" si="29"/>
        <v>8.3751515938103953</v>
      </c>
      <c r="BF19" s="23">
        <f>AZ19/$D19*$D$2</f>
        <v>26.958253406189606</v>
      </c>
      <c r="BG19" s="23"/>
      <c r="BH19" s="28">
        <v>24.82</v>
      </c>
      <c r="BI19" s="28">
        <v>24.82</v>
      </c>
      <c r="BJ19" s="2">
        <f>BH19/$I19</f>
        <v>0.62892271645455178</v>
      </c>
      <c r="BK19" s="2"/>
      <c r="BL19" s="23">
        <f t="shared" si="3"/>
        <v>18316.222204833328</v>
      </c>
      <c r="BM19" s="23">
        <f t="shared" si="33"/>
        <v>13.111423945811159</v>
      </c>
      <c r="BN19" s="23">
        <f>BH19/$D19*$D$2</f>
        <v>22.221981054188841</v>
      </c>
      <c r="BO19" s="23"/>
      <c r="BP19" s="44">
        <f t="shared" si="4"/>
        <v>6.35</v>
      </c>
      <c r="BQ19" s="44">
        <v>6.35</v>
      </c>
      <c r="BR19" s="2">
        <f>BP19/$I19</f>
        <v>0.16090488515255452</v>
      </c>
      <c r="BS19" s="2"/>
      <c r="BT19" s="23"/>
      <c r="BU19" s="28">
        <f t="shared" si="36"/>
        <v>31.17</v>
      </c>
      <c r="BV19" s="28">
        <f t="shared" si="37"/>
        <v>31.17</v>
      </c>
      <c r="BW19" s="2">
        <f>BU19/$I19</f>
        <v>0.7898276016071063</v>
      </c>
      <c r="BX19" s="2"/>
      <c r="BY19" s="23">
        <f t="shared" si="5"/>
        <v>10374.023204833324</v>
      </c>
      <c r="BZ19" s="23">
        <f t="shared" si="39"/>
        <v>7.4261064722374615</v>
      </c>
      <c r="CA19" s="23">
        <f>BU19/$D19*$D$2</f>
        <v>27.907298527762538</v>
      </c>
      <c r="CB19" s="23"/>
      <c r="CC19" s="28"/>
      <c r="CD19" s="28"/>
      <c r="CE19" s="136"/>
      <c r="CF19" s="2"/>
      <c r="CG19" s="23"/>
      <c r="CH19" s="23"/>
      <c r="CI19" s="23"/>
      <c r="CJ19" s="47"/>
      <c r="CK19" s="47">
        <f t="shared" si="41"/>
        <v>261.70599973201752</v>
      </c>
      <c r="CL19" s="2">
        <f t="shared" si="42"/>
        <v>0.94735149225230031</v>
      </c>
      <c r="CM19" s="23">
        <f t="shared" si="43"/>
        <v>26133.159929009704</v>
      </c>
      <c r="CN19" s="23">
        <f t="shared" si="44"/>
        <v>18.707074801839489</v>
      </c>
      <c r="CO19" s="134"/>
    </row>
    <row r="20" spans="1:93" s="54" customFormat="1" ht="23.25" customHeight="1" x14ac:dyDescent="0.25">
      <c r="A20" s="52">
        <v>11</v>
      </c>
      <c r="B20" s="53" t="s">
        <v>115</v>
      </c>
      <c r="C20" s="13"/>
      <c r="D20" s="11"/>
      <c r="E20" s="11"/>
      <c r="F20" s="13"/>
      <c r="G20" s="13"/>
      <c r="H20" s="19"/>
      <c r="I20" s="11"/>
      <c r="J20" s="12"/>
      <c r="K20" s="12"/>
      <c r="L20" s="26"/>
      <c r="M20" s="26"/>
      <c r="N20" s="2"/>
      <c r="O20" s="2"/>
      <c r="P20" s="23"/>
      <c r="Q20" s="23"/>
      <c r="R20" s="23"/>
      <c r="S20" s="23"/>
      <c r="T20" s="26"/>
      <c r="U20" s="26"/>
      <c r="V20" s="2"/>
      <c r="W20" s="2"/>
      <c r="X20" s="23"/>
      <c r="Y20" s="23"/>
      <c r="Z20" s="23"/>
      <c r="AA20" s="23"/>
      <c r="AB20" s="26"/>
      <c r="AC20" s="26"/>
      <c r="AD20" s="2"/>
      <c r="AE20" s="2"/>
      <c r="AF20" s="23"/>
      <c r="AG20" s="23"/>
      <c r="AH20" s="23"/>
      <c r="AI20" s="23"/>
      <c r="AJ20" s="25"/>
      <c r="AK20" s="25"/>
      <c r="AL20" s="2"/>
      <c r="AM20" s="2"/>
      <c r="AN20" s="23"/>
      <c r="AO20" s="23"/>
      <c r="AP20" s="23"/>
      <c r="AQ20" s="23"/>
      <c r="AR20" s="25"/>
      <c r="AS20" s="25"/>
      <c r="AT20" s="2"/>
      <c r="AU20" s="2"/>
      <c r="AV20" s="23"/>
      <c r="AW20" s="23"/>
      <c r="AX20" s="23"/>
      <c r="AY20" s="23"/>
      <c r="AZ20" s="28"/>
      <c r="BA20" s="28"/>
      <c r="BB20" s="2"/>
      <c r="BC20" s="2"/>
      <c r="BD20" s="23"/>
      <c r="BE20" s="23"/>
      <c r="BF20" s="23"/>
      <c r="BG20" s="23"/>
      <c r="BH20" s="28"/>
      <c r="BI20" s="28"/>
      <c r="BJ20" s="2"/>
      <c r="BK20" s="2"/>
      <c r="BL20" s="23"/>
      <c r="BM20" s="23"/>
      <c r="BN20" s="23"/>
      <c r="BO20" s="23"/>
      <c r="BP20" s="44"/>
      <c r="BQ20" s="44"/>
      <c r="BR20" s="2"/>
      <c r="BS20" s="2"/>
      <c r="BT20" s="23"/>
      <c r="BU20" s="28"/>
      <c r="BV20" s="28"/>
      <c r="BW20" s="2"/>
      <c r="BX20" s="2"/>
      <c r="BY20" s="23"/>
      <c r="BZ20" s="23"/>
      <c r="CA20" s="23"/>
      <c r="CB20" s="23"/>
      <c r="CC20" s="28"/>
      <c r="CD20" s="28"/>
      <c r="CE20" s="136"/>
      <c r="CF20" s="2"/>
      <c r="CG20" s="23"/>
      <c r="CH20" s="23"/>
      <c r="CI20" s="23"/>
      <c r="CJ20" s="47"/>
      <c r="CK20" s="47"/>
      <c r="CL20" s="2"/>
      <c r="CM20" s="23"/>
      <c r="CN20" s="23"/>
      <c r="CO20" s="134"/>
    </row>
    <row r="21" spans="1:93" s="54" customFormat="1" ht="23.25" customHeight="1" x14ac:dyDescent="0.25">
      <c r="A21" s="52">
        <v>12</v>
      </c>
      <c r="B21" s="53" t="s">
        <v>16</v>
      </c>
      <c r="C21" s="11">
        <v>2661.1</v>
      </c>
      <c r="D21" s="11">
        <v>3097.41</v>
      </c>
      <c r="E21" s="11">
        <f>F21+G21</f>
        <v>3097.41</v>
      </c>
      <c r="F21" s="11">
        <v>2344</v>
      </c>
      <c r="G21" s="11">
        <v>753.41</v>
      </c>
      <c r="H21" s="19">
        <v>3.671E-2</v>
      </c>
      <c r="I21" s="11">
        <f t="shared" si="6"/>
        <v>113.7059211</v>
      </c>
      <c r="J21" s="12">
        <f t="shared" si="7"/>
        <v>45.914665399999997</v>
      </c>
      <c r="K21" s="12"/>
      <c r="L21" s="25">
        <v>51.67</v>
      </c>
      <c r="M21" s="25">
        <v>51.67</v>
      </c>
      <c r="N21" s="2">
        <f t="shared" si="8"/>
        <v>0.4544178482539904</v>
      </c>
      <c r="O21" s="2"/>
      <c r="P21" s="23">
        <f t="shared" si="64"/>
        <v>77590.807956613993</v>
      </c>
      <c r="Q21" s="23">
        <f t="shared" si="9"/>
        <v>25.050221945630057</v>
      </c>
      <c r="R21" s="23">
        <f t="shared" si="10"/>
        <v>20.864443454369944</v>
      </c>
      <c r="S21" s="23"/>
      <c r="T21" s="25">
        <v>83.53</v>
      </c>
      <c r="U21" s="25">
        <v>83.53</v>
      </c>
      <c r="V21" s="2">
        <f t="shared" si="12"/>
        <v>0.73461433839086154</v>
      </c>
      <c r="W21" s="2"/>
      <c r="X21" s="23">
        <f t="shared" si="65"/>
        <v>37742.231556613995</v>
      </c>
      <c r="Y21" s="23">
        <f t="shared" si="13"/>
        <v>12.185093854741218</v>
      </c>
      <c r="Z21" s="23">
        <f t="shared" si="14"/>
        <v>33.729571545258779</v>
      </c>
      <c r="AA21" s="23"/>
      <c r="AB21" s="25">
        <v>89.59</v>
      </c>
      <c r="AC21" s="25">
        <v>89.59</v>
      </c>
      <c r="AD21" s="2">
        <f t="shared" si="16"/>
        <v>0.78790971598751691</v>
      </c>
      <c r="AE21" s="2"/>
      <c r="AF21" s="23">
        <f t="shared" si="66"/>
        <v>30162.747156613994</v>
      </c>
      <c r="AG21" s="23">
        <f t="shared" si="17"/>
        <v>9.7380544250241314</v>
      </c>
      <c r="AH21" s="23">
        <f t="shared" si="18"/>
        <v>36.176610974975866</v>
      </c>
      <c r="AI21" s="23"/>
      <c r="AJ21" s="25">
        <v>120.04</v>
      </c>
      <c r="AK21" s="25">
        <v>120.04</v>
      </c>
      <c r="AL21" s="2">
        <f t="shared" si="20"/>
        <v>1.0557057964855623</v>
      </c>
      <c r="AM21" s="2"/>
      <c r="AN21" s="23">
        <f t="shared" si="0"/>
        <v>-7922.285843386011</v>
      </c>
      <c r="AO21" s="23">
        <f t="shared" si="21"/>
        <v>-2.5577130064750908</v>
      </c>
      <c r="AP21" s="23">
        <f t="shared" si="22"/>
        <v>48.472378406475094</v>
      </c>
      <c r="AQ21" s="23"/>
      <c r="AR21" s="25">
        <v>107.61</v>
      </c>
      <c r="AS21" s="25">
        <v>107.61</v>
      </c>
      <c r="AT21" s="2">
        <f>AR21/$I21</f>
        <v>0.94638871009506298</v>
      </c>
      <c r="AU21" s="2"/>
      <c r="AV21" s="23">
        <f t="shared" si="1"/>
        <v>7624.4123566139979</v>
      </c>
      <c r="AW21" s="23">
        <f t="shared" si="25"/>
        <v>2.4615444376475826</v>
      </c>
      <c r="AX21" s="23">
        <f>AR21/$D21*$D$2</f>
        <v>43.453120962352422</v>
      </c>
      <c r="AY21" s="23"/>
      <c r="AZ21" s="28">
        <v>86.57</v>
      </c>
      <c r="BA21" s="28">
        <v>86.57</v>
      </c>
      <c r="BB21" s="2">
        <f>AZ21/$I21</f>
        <v>0.7613499733568404</v>
      </c>
      <c r="BC21" s="2"/>
      <c r="BD21" s="23">
        <f t="shared" si="2"/>
        <v>33939.981956614007</v>
      </c>
      <c r="BE21" s="23">
        <f t="shared" si="29"/>
        <v>10.957536121021759</v>
      </c>
      <c r="BF21" s="23">
        <f>AZ21/$D21*$D$2</f>
        <v>34.957129278978243</v>
      </c>
      <c r="BG21" s="23"/>
      <c r="BH21" s="28">
        <v>73.77</v>
      </c>
      <c r="BI21" s="28">
        <v>73.77</v>
      </c>
      <c r="BJ21" s="2">
        <f>BH21/$I21</f>
        <v>0.64877887876324492</v>
      </c>
      <c r="BK21" s="2"/>
      <c r="BL21" s="23">
        <f t="shared" si="3"/>
        <v>49949.453956614001</v>
      </c>
      <c r="BM21" s="23">
        <f t="shared" si="33"/>
        <v>16.126200262998442</v>
      </c>
      <c r="BN21" s="23">
        <f>BH21/$D21*$D$2</f>
        <v>29.788465137001559</v>
      </c>
      <c r="BO21" s="23"/>
      <c r="BP21" s="44">
        <f t="shared" si="4"/>
        <v>17.72</v>
      </c>
      <c r="BQ21" s="44">
        <v>17.72</v>
      </c>
      <c r="BR21" s="2">
        <f>BP21/$I21</f>
        <v>0.15584060907800867</v>
      </c>
      <c r="BS21" s="2"/>
      <c r="BT21" s="23"/>
      <c r="BU21" s="28">
        <f t="shared" si="36"/>
        <v>91.49</v>
      </c>
      <c r="BV21" s="28">
        <f t="shared" si="37"/>
        <v>91.49</v>
      </c>
      <c r="BW21" s="2">
        <f>BU21/$I21</f>
        <v>0.8046194878412537</v>
      </c>
      <c r="BX21" s="2"/>
      <c r="BY21" s="23">
        <f t="shared" si="5"/>
        <v>27786.341156614002</v>
      </c>
      <c r="BZ21" s="23">
        <f t="shared" si="39"/>
        <v>8.9708308414494695</v>
      </c>
      <c r="CA21" s="23">
        <f>BU21/$D21*$D$2</f>
        <v>36.943834558550535</v>
      </c>
      <c r="CB21" s="23"/>
      <c r="CC21" s="28"/>
      <c r="CD21" s="28"/>
      <c r="CE21" s="136"/>
      <c r="CF21" s="2"/>
      <c r="CG21" s="23"/>
      <c r="CH21" s="23"/>
      <c r="CI21" s="23"/>
      <c r="CJ21" s="47"/>
      <c r="CK21" s="47">
        <f t="shared" si="41"/>
        <v>630.5</v>
      </c>
      <c r="CL21" s="2">
        <f t="shared" si="42"/>
        <v>0.79214369577301258</v>
      </c>
      <c r="CM21" s="23">
        <f t="shared" si="43"/>
        <v>229087.34909629798</v>
      </c>
      <c r="CN21" s="23">
        <f t="shared" si="44"/>
        <v>73.960938040588104</v>
      </c>
      <c r="CO21" s="134"/>
    </row>
    <row r="22" spans="1:93" s="54" customFormat="1" ht="23.25" customHeight="1" x14ac:dyDescent="0.25">
      <c r="A22" s="52">
        <v>13</v>
      </c>
      <c r="B22" s="53" t="s">
        <v>146</v>
      </c>
      <c r="C22" s="11"/>
      <c r="D22" s="11"/>
      <c r="E22" s="11"/>
      <c r="F22" s="11"/>
      <c r="G22" s="11"/>
      <c r="H22" s="19"/>
      <c r="I22" s="11"/>
      <c r="J22" s="12"/>
      <c r="K22" s="12"/>
      <c r="L22" s="25"/>
      <c r="M22" s="25"/>
      <c r="N22" s="2"/>
      <c r="O22" s="2"/>
      <c r="P22" s="23"/>
      <c r="Q22" s="23"/>
      <c r="R22" s="23"/>
      <c r="S22" s="23"/>
      <c r="T22" s="25"/>
      <c r="U22" s="25"/>
      <c r="V22" s="2"/>
      <c r="W22" s="2"/>
      <c r="X22" s="23"/>
      <c r="Y22" s="23"/>
      <c r="Z22" s="23"/>
      <c r="AA22" s="23"/>
      <c r="AB22" s="25"/>
      <c r="AC22" s="25"/>
      <c r="AD22" s="2"/>
      <c r="AE22" s="2"/>
      <c r="AF22" s="23"/>
      <c r="AG22" s="23"/>
      <c r="AH22" s="23"/>
      <c r="AI22" s="23"/>
      <c r="AJ22" s="25"/>
      <c r="AK22" s="25"/>
      <c r="AL22" s="2"/>
      <c r="AM22" s="2"/>
      <c r="AN22" s="23"/>
      <c r="AO22" s="23"/>
      <c r="AP22" s="23"/>
      <c r="AQ22" s="23"/>
      <c r="AR22" s="25"/>
      <c r="AS22" s="25"/>
      <c r="AT22" s="2"/>
      <c r="AU22" s="2"/>
      <c r="AV22" s="23"/>
      <c r="AW22" s="23"/>
      <c r="AX22" s="23"/>
      <c r="AY22" s="23"/>
      <c r="AZ22" s="28"/>
      <c r="BA22" s="28"/>
      <c r="BB22" s="2"/>
      <c r="BC22" s="2"/>
      <c r="BD22" s="23"/>
      <c r="BE22" s="23"/>
      <c r="BF22" s="23"/>
      <c r="BG22" s="23"/>
      <c r="BH22" s="28"/>
      <c r="BI22" s="28"/>
      <c r="BJ22" s="2"/>
      <c r="BK22" s="2"/>
      <c r="BL22" s="23"/>
      <c r="BM22" s="23"/>
      <c r="BN22" s="23"/>
      <c r="BO22" s="23"/>
      <c r="BP22" s="44"/>
      <c r="BQ22" s="44"/>
      <c r="BR22" s="2"/>
      <c r="BS22" s="2"/>
      <c r="BT22" s="23"/>
      <c r="BU22" s="28"/>
      <c r="BV22" s="28"/>
      <c r="BW22" s="2"/>
      <c r="BX22" s="2"/>
      <c r="BY22" s="23"/>
      <c r="BZ22" s="23"/>
      <c r="CA22" s="23"/>
      <c r="CB22" s="23"/>
      <c r="CC22" s="28"/>
      <c r="CD22" s="28"/>
      <c r="CE22" s="136"/>
      <c r="CF22" s="2"/>
      <c r="CG22" s="23"/>
      <c r="CH22" s="23"/>
      <c r="CI22" s="23"/>
      <c r="CJ22" s="47"/>
      <c r="CK22" s="47"/>
      <c r="CL22" s="2"/>
      <c r="CM22" s="23"/>
      <c r="CN22" s="23"/>
      <c r="CO22" s="134"/>
    </row>
    <row r="23" spans="1:93" s="54" customFormat="1" ht="23.25" customHeight="1" x14ac:dyDescent="0.25">
      <c r="A23" s="30">
        <v>14</v>
      </c>
      <c r="B23" s="29" t="s">
        <v>51</v>
      </c>
      <c r="C23" s="31">
        <v>4795</v>
      </c>
      <c r="D23" s="31">
        <v>4293.1000000000004</v>
      </c>
      <c r="E23" s="31">
        <f>F23+G23</f>
        <v>4293.1000000000004</v>
      </c>
      <c r="F23" s="31">
        <v>4293.1000000000004</v>
      </c>
      <c r="G23" s="31"/>
      <c r="H23" s="32">
        <v>3.671E-2</v>
      </c>
      <c r="I23" s="31">
        <f t="shared" si="6"/>
        <v>157.59970100000001</v>
      </c>
      <c r="J23" s="33">
        <f t="shared" si="7"/>
        <v>45.914665399999997</v>
      </c>
      <c r="K23" s="33"/>
      <c r="L23" s="34"/>
      <c r="M23" s="34"/>
      <c r="N23" s="35"/>
      <c r="O23" s="43">
        <v>414.19084900000001</v>
      </c>
      <c r="P23" s="36"/>
      <c r="Q23" s="36"/>
      <c r="R23" s="36"/>
      <c r="S23" s="36"/>
      <c r="T23" s="34"/>
      <c r="U23" s="34"/>
      <c r="V23" s="35"/>
      <c r="W23" s="43">
        <v>398.27102000000002</v>
      </c>
      <c r="X23" s="36"/>
      <c r="Y23" s="36"/>
      <c r="Z23" s="36"/>
      <c r="AA23" s="36"/>
      <c r="AB23" s="34"/>
      <c r="AC23" s="34"/>
      <c r="AD23" s="35"/>
      <c r="AE23" s="43">
        <v>473.09000000000003</v>
      </c>
      <c r="AF23" s="36"/>
      <c r="AG23" s="36"/>
      <c r="AH23" s="36"/>
      <c r="AI23" s="36"/>
      <c r="AJ23" s="34">
        <f t="shared" ref="AJ23:AJ25" si="95">AK23-AM23*0.047</f>
        <v>179.32278806420001</v>
      </c>
      <c r="AK23" s="34">
        <v>190.62</v>
      </c>
      <c r="AL23" s="35">
        <f t="shared" ref="AL23:AL24" si="96">AJ23/$I23</f>
        <v>1.1378371083597423</v>
      </c>
      <c r="AM23" s="43">
        <v>240.3662114</v>
      </c>
      <c r="AN23" s="36">
        <f t="shared" si="0"/>
        <v>-27169.933914677509</v>
      </c>
      <c r="AO23" s="36">
        <f t="shared" ref="AO23:AO24" si="97">AN23/$D23</f>
        <v>-6.3287447100411143</v>
      </c>
      <c r="AP23" s="36">
        <f t="shared" si="22"/>
        <v>52.243410110041118</v>
      </c>
      <c r="AQ23" s="36"/>
      <c r="AR23" s="34">
        <f t="shared" ref="AR23:AR25" si="98">AS23-AU23*0.047</f>
        <v>159.5867430843779</v>
      </c>
      <c r="AS23" s="34">
        <v>176.28283508437789</v>
      </c>
      <c r="AT23" s="35">
        <f>AR23/$I23</f>
        <v>1.0126081589734608</v>
      </c>
      <c r="AU23" s="43">
        <v>355.23599999999999</v>
      </c>
      <c r="AV23" s="36">
        <f t="shared" si="1"/>
        <v>-2485.2730166148026</v>
      </c>
      <c r="AW23" s="36">
        <f t="shared" si="25"/>
        <v>-0.5788994005764605</v>
      </c>
      <c r="AX23" s="36">
        <f>AR23/$D23*$D$2</f>
        <v>46.493564800576458</v>
      </c>
      <c r="AY23" s="36"/>
      <c r="AZ23" s="34">
        <f t="shared" ref="AZ23:AZ25" si="99">BA23-BC23*0.047</f>
        <v>122.37139000000001</v>
      </c>
      <c r="BA23" s="37">
        <v>139.65</v>
      </c>
      <c r="BB23" s="35">
        <f>AZ23/$I23</f>
        <v>0.77646968378448888</v>
      </c>
      <c r="BC23" s="43">
        <v>367.63</v>
      </c>
      <c r="BD23" s="36">
        <f t="shared" si="2"/>
        <v>44061.457700140003</v>
      </c>
      <c r="BE23" s="36">
        <f t="shared" si="29"/>
        <v>10.263319675791386</v>
      </c>
      <c r="BF23" s="36">
        <f>AZ23/$D23*$D$2</f>
        <v>35.65134572420861</v>
      </c>
      <c r="BG23" s="36"/>
      <c r="BH23" s="34">
        <f t="shared" ref="BH23:BH25" si="100">BI23-BK23*0.047</f>
        <v>91.727713650999988</v>
      </c>
      <c r="BI23" s="37">
        <v>108.82</v>
      </c>
      <c r="BJ23" s="35">
        <f>BH23/$I23</f>
        <v>0.58202974414907027</v>
      </c>
      <c r="BK23" s="43">
        <v>363.66566699999998</v>
      </c>
      <c r="BL23" s="36">
        <f t="shared" si="3"/>
        <v>82388.729456888293</v>
      </c>
      <c r="BM23" s="36">
        <f t="shared" si="33"/>
        <v>19.190964444547831</v>
      </c>
      <c r="BN23" s="36">
        <f>BH23/$D23*$D$2</f>
        <v>26.72370095545217</v>
      </c>
      <c r="BO23" s="36"/>
      <c r="BP23" s="43">
        <f t="shared" si="4"/>
        <v>31.017713651000001</v>
      </c>
      <c r="BQ23" s="43">
        <v>48.11</v>
      </c>
      <c r="BR23" s="35">
        <f>BP23/$I23</f>
        <v>0.19681327727265166</v>
      </c>
      <c r="BS23" s="43">
        <v>363.66566699999998</v>
      </c>
      <c r="BT23" s="36"/>
      <c r="BU23" s="34">
        <f t="shared" si="36"/>
        <v>122.745427302</v>
      </c>
      <c r="BV23" s="37">
        <f t="shared" si="37"/>
        <v>156.93</v>
      </c>
      <c r="BW23" s="35">
        <f>BU23/$I23</f>
        <v>0.77884302142172201</v>
      </c>
      <c r="BX23" s="43">
        <f t="shared" si="46"/>
        <v>727.33133399999997</v>
      </c>
      <c r="BY23" s="36">
        <f t="shared" si="5"/>
        <v>43593.63428503654</v>
      </c>
      <c r="BZ23" s="36">
        <f t="shared" si="39"/>
        <v>10.154348672296601</v>
      </c>
      <c r="CA23" s="36">
        <f>BU23/$D23*$D$2</f>
        <v>35.760316727703398</v>
      </c>
      <c r="CB23" s="36"/>
      <c r="CC23" s="34"/>
      <c r="CD23" s="37">
        <v>28.5</v>
      </c>
      <c r="CE23" s="135">
        <f t="shared" si="47"/>
        <v>7.1352393587466298E-2</v>
      </c>
      <c r="CF23" s="43">
        <f t="shared" si="48"/>
        <v>399.4259837277034</v>
      </c>
      <c r="CG23" s="43">
        <f t="shared" ref="CG23:CG25" si="101">CD23-CF23*0.047</f>
        <v>9.7269787647979413</v>
      </c>
      <c r="CH23" s="36">
        <f t="shared" ref="CH23:CH25" si="102">CG23*$D$2</f>
        <v>12165.921420283377</v>
      </c>
      <c r="CI23" s="36">
        <f t="shared" ref="CI23:CI25" si="103">CH23/D23</f>
        <v>2.8338313620189086</v>
      </c>
      <c r="CJ23" s="48"/>
      <c r="CK23" s="48">
        <f t="shared" si="41"/>
        <v>584.02634845057798</v>
      </c>
      <c r="CL23" s="35">
        <f t="shared" si="42"/>
        <v>0.92643949313485352</v>
      </c>
      <c r="CM23" s="36">
        <f t="shared" si="43"/>
        <v>96794.980225735984</v>
      </c>
      <c r="CN23" s="36">
        <f t="shared" si="44"/>
        <v>22.546640009721642</v>
      </c>
    </row>
    <row r="24" spans="1:93" s="54" customFormat="1" ht="23.25" customHeight="1" x14ac:dyDescent="0.25">
      <c r="A24" s="30">
        <v>15</v>
      </c>
      <c r="B24" s="29" t="s">
        <v>41</v>
      </c>
      <c r="C24" s="38">
        <f>C25+C26</f>
        <v>4886.5</v>
      </c>
      <c r="D24" s="31">
        <v>5503.9900000000007</v>
      </c>
      <c r="E24" s="31">
        <f>F24+G24</f>
        <v>5503.9900000000007</v>
      </c>
      <c r="F24" s="38">
        <v>4887.3900000000003</v>
      </c>
      <c r="G24" s="38">
        <v>616.6</v>
      </c>
      <c r="H24" s="32">
        <v>3.0030000000000001E-2</v>
      </c>
      <c r="I24" s="31">
        <f t="shared" si="6"/>
        <v>165.28481970000001</v>
      </c>
      <c r="J24" s="33">
        <f t="shared" si="7"/>
        <v>37.559722200000003</v>
      </c>
      <c r="K24" s="33"/>
      <c r="L24" s="34">
        <f t="shared" ref="L24:L25" si="104">M24-O24*0.047</f>
        <v>101.94026253</v>
      </c>
      <c r="M24" s="39">
        <f t="shared" ref="M24" si="105">M25+M26</f>
        <v>118.92</v>
      </c>
      <c r="N24" s="35">
        <f t="shared" ref="N24" si="106">L24/$I24</f>
        <v>0.61675514251718055</v>
      </c>
      <c r="O24" s="43">
        <v>361.27100999999999</v>
      </c>
      <c r="P24" s="36">
        <f t="shared" ref="P24:P33" si="107">(($I24-L24)*$D$2)</f>
        <v>79227.571434805825</v>
      </c>
      <c r="Q24" s="36">
        <f t="shared" ref="Q24" si="108">P24/$D24</f>
        <v>14.39457038163329</v>
      </c>
      <c r="R24" s="36">
        <f t="shared" ref="R24" si="109">L24/$D24*$D$2</f>
        <v>23.165151818366709</v>
      </c>
      <c r="S24" s="36"/>
      <c r="T24" s="34">
        <f t="shared" ref="T24:T25" si="110">U24-W24*0.047</f>
        <v>163.65547946999999</v>
      </c>
      <c r="U24" s="39">
        <f t="shared" ref="U24" si="111">U25+U26</f>
        <v>183.75</v>
      </c>
      <c r="V24" s="35">
        <f t="shared" ref="V24" si="112">T24/$I24</f>
        <v>0.99014222701783894</v>
      </c>
      <c r="W24" s="43">
        <v>427.54299000000003</v>
      </c>
      <c r="X24" s="36">
        <f t="shared" ref="X24:X33" si="113">(($I24-T24)*$D$2)</f>
        <v>2037.8809992702315</v>
      </c>
      <c r="Y24" s="36">
        <f t="shared" ref="Y24" si="114">X24/$D24</f>
        <v>0.37025521472063561</v>
      </c>
      <c r="Z24" s="36">
        <f t="shared" ref="Z24" si="115">T24/$D24*$D$2</f>
        <v>37.18946698527936</v>
      </c>
      <c r="AA24" s="36"/>
      <c r="AB24" s="34">
        <f t="shared" ref="AB24:AB25" si="116">AC24-AE24*0.047</f>
        <v>176.06454194150001</v>
      </c>
      <c r="AC24" s="39">
        <f t="shared" ref="AC24" si="117">AC25+AC26</f>
        <v>194.73000000000002</v>
      </c>
      <c r="AD24" s="35">
        <f t="shared" ref="AD24" si="118">AB24/$I24</f>
        <v>1.0652190700940698</v>
      </c>
      <c r="AE24" s="43">
        <v>397.1374055</v>
      </c>
      <c r="AF24" s="36">
        <f t="shared" ref="AF24:AF33" si="119">(($I24-AB24)*$D$2)</f>
        <v>-13482.629796333706</v>
      </c>
      <c r="AG24" s="36">
        <f t="shared" ref="AG24" si="120">AF24/$D24</f>
        <v>-2.4496101548755909</v>
      </c>
      <c r="AH24" s="36">
        <f t="shared" ref="AH24" si="121">AB24/$D24*$D$2</f>
        <v>40.009332354875589</v>
      </c>
      <c r="AI24" s="36"/>
      <c r="AJ24" s="34">
        <f t="shared" si="95"/>
        <v>228.23037872609999</v>
      </c>
      <c r="AK24" s="39">
        <f t="shared" ref="AK24" si="122">AK25+AK26</f>
        <v>250.39</v>
      </c>
      <c r="AL24" s="35">
        <f t="shared" si="96"/>
        <v>1.3808308539184011</v>
      </c>
      <c r="AM24" s="43">
        <v>471.48130370000001</v>
      </c>
      <c r="AN24" s="36">
        <f t="shared" si="0"/>
        <v>-78728.52849630428</v>
      </c>
      <c r="AO24" s="36">
        <f t="shared" si="97"/>
        <v>-14.303901078363927</v>
      </c>
      <c r="AP24" s="36">
        <f t="shared" ref="AP24" si="123">AJ24/$D24*$D$2</f>
        <v>51.863623278363924</v>
      </c>
      <c r="AQ24" s="36"/>
      <c r="AR24" s="34">
        <f t="shared" si="98"/>
        <v>177.91578129922033</v>
      </c>
      <c r="AS24" s="39">
        <f t="shared" ref="AS24" si="124">AS25+AS26</f>
        <v>195.89784029922032</v>
      </c>
      <c r="AT24" s="35">
        <f t="shared" ref="AT24" si="125">AR24/$I24</f>
        <v>1.0764193688334243</v>
      </c>
      <c r="AU24" s="43">
        <v>382.59699999999998</v>
      </c>
      <c r="AV24" s="36">
        <f t="shared" si="1"/>
        <v>-15798.048910608815</v>
      </c>
      <c r="AW24" s="36">
        <f t="shared" si="25"/>
        <v>-2.8702902640827497</v>
      </c>
      <c r="AX24" s="36">
        <f t="shared" ref="AX24" si="126">AR24/$D24*$D$2</f>
        <v>40.430012464082743</v>
      </c>
      <c r="AY24" s="36"/>
      <c r="AZ24" s="34">
        <f t="shared" si="99"/>
        <v>156.628612433</v>
      </c>
      <c r="BA24" s="37">
        <f t="shared" ref="BA24" si="127">BA25+BA26</f>
        <v>171.13</v>
      </c>
      <c r="BB24" s="35">
        <f t="shared" ref="BB24:BB33" si="128">AZ24/$I24</f>
        <v>0.94762854034198996</v>
      </c>
      <c r="BC24" s="43">
        <v>308.54016100000001</v>
      </c>
      <c r="BD24" s="36">
        <f t="shared" si="2"/>
        <v>10826.664677127597</v>
      </c>
      <c r="BE24" s="36">
        <f t="shared" si="29"/>
        <v>1.9670574759633641</v>
      </c>
      <c r="BF24" s="36">
        <f t="shared" ref="BF24:BF33" si="129">AZ24/$D24*$D$2</f>
        <v>35.592664724036631</v>
      </c>
      <c r="BG24" s="36"/>
      <c r="BH24" s="34">
        <f t="shared" si="100"/>
        <v>128.65519675799999</v>
      </c>
      <c r="BI24" s="37">
        <f>BI25+BI26</f>
        <v>147.13999999999999</v>
      </c>
      <c r="BJ24" s="35">
        <f t="shared" ref="BJ24:BJ33" si="130">BH24/$I24</f>
        <v>0.77838483286919768</v>
      </c>
      <c r="BK24" s="43">
        <v>393.29368599999998</v>
      </c>
      <c r="BL24" s="36">
        <f t="shared" si="3"/>
        <v>45814.134598477111</v>
      </c>
      <c r="BM24" s="36">
        <f t="shared" si="33"/>
        <v>8.3238041127395039</v>
      </c>
      <c r="BN24" s="36">
        <f t="shared" ref="BN24:BN33" si="131">BH24/$D24*$D$2</f>
        <v>29.235918087260494</v>
      </c>
      <c r="BO24" s="36"/>
      <c r="BP24" s="43">
        <f t="shared" si="4"/>
        <v>-18.484803241999998</v>
      </c>
      <c r="BQ24" s="43"/>
      <c r="BR24" s="35">
        <f t="shared" ref="BR24:BR33" si="132">BP24/$I24</f>
        <v>-0.11183606138513395</v>
      </c>
      <c r="BS24" s="43">
        <v>393.29368599999998</v>
      </c>
      <c r="BT24" s="36"/>
      <c r="BU24" s="34">
        <f t="shared" si="36"/>
        <v>110.17039351599999</v>
      </c>
      <c r="BV24" s="37">
        <f t="shared" si="37"/>
        <v>147.13999999999999</v>
      </c>
      <c r="BW24" s="35">
        <f t="shared" ref="BW24:BW33" si="133">BU24/$I24</f>
        <v>0.66654877148406377</v>
      </c>
      <c r="BX24" s="43">
        <f t="shared" si="46"/>
        <v>786.58737199999996</v>
      </c>
      <c r="BY24" s="36">
        <f t="shared" si="5"/>
        <v>68933.81740537619</v>
      </c>
      <c r="BZ24" s="36">
        <f t="shared" si="39"/>
        <v>12.524335510307283</v>
      </c>
      <c r="CA24" s="36">
        <f t="shared" ref="CA24:CA33" si="134">BU24/$D24*$D$2</f>
        <v>25.035386689692718</v>
      </c>
      <c r="CB24" s="36"/>
      <c r="CC24" s="34"/>
      <c r="CD24" s="37">
        <v>29.89</v>
      </c>
      <c r="CE24" s="135">
        <f t="shared" si="47"/>
        <v>7.1450926916981808E-2</v>
      </c>
      <c r="CF24" s="43">
        <f t="shared" si="48"/>
        <v>418.32907268969268</v>
      </c>
      <c r="CG24" s="43">
        <f t="shared" si="101"/>
        <v>10.228533583584444</v>
      </c>
      <c r="CH24" s="36">
        <f t="shared" si="102"/>
        <v>12793.236094332407</v>
      </c>
      <c r="CI24" s="36">
        <f t="shared" si="103"/>
        <v>2.3243567111009296</v>
      </c>
      <c r="CJ24" s="48"/>
      <c r="CK24" s="48">
        <f t="shared" si="41"/>
        <v>1114.6054499158204</v>
      </c>
      <c r="CL24" s="35">
        <f t="shared" si="42"/>
        <v>0.9633634248867099</v>
      </c>
      <c r="CM24" s="36">
        <f t="shared" si="43"/>
        <v>29897.044506433973</v>
      </c>
      <c r="CN24" s="36">
        <f t="shared" si="44"/>
        <v>5.4318856877345274</v>
      </c>
    </row>
    <row r="25" spans="1:93" s="54" customFormat="1" ht="33.75" customHeight="1" x14ac:dyDescent="0.25">
      <c r="A25" s="30"/>
      <c r="B25" s="29" t="s">
        <v>17</v>
      </c>
      <c r="C25" s="38">
        <v>3257.6666666666665</v>
      </c>
      <c r="D25" s="31">
        <v>3669.3266666666673</v>
      </c>
      <c r="E25" s="31">
        <v>3669.3266666666673</v>
      </c>
      <c r="F25" s="38"/>
      <c r="G25" s="38"/>
      <c r="H25" s="32">
        <v>3.0030000000000001E-2</v>
      </c>
      <c r="I25" s="31">
        <f t="shared" si="6"/>
        <v>110.18987980000003</v>
      </c>
      <c r="J25" s="33">
        <f t="shared" si="7"/>
        <v>37.559722200000003</v>
      </c>
      <c r="K25" s="33"/>
      <c r="L25" s="34">
        <f t="shared" si="104"/>
        <v>74.450262530000003</v>
      </c>
      <c r="M25" s="39">
        <v>91.43</v>
      </c>
      <c r="N25" s="35">
        <f t="shared" si="8"/>
        <v>0.67565426757094971</v>
      </c>
      <c r="O25" s="43">
        <v>361.27100999999999</v>
      </c>
      <c r="P25" s="36">
        <f t="shared" si="107"/>
        <v>44700.968904279835</v>
      </c>
      <c r="Q25" s="36">
        <f t="shared" si="9"/>
        <v>12.182335606790662</v>
      </c>
      <c r="R25" s="36">
        <f t="shared" si="10"/>
        <v>25.377386593209344</v>
      </c>
      <c r="S25" s="36"/>
      <c r="T25" s="34">
        <f t="shared" si="110"/>
        <v>119.01547947000002</v>
      </c>
      <c r="U25" s="39">
        <v>139.11000000000001</v>
      </c>
      <c r="V25" s="35">
        <f t="shared" si="12"/>
        <v>1.080094466806016</v>
      </c>
      <c r="W25" s="43">
        <v>427.54299000000003</v>
      </c>
      <c r="X25" s="36">
        <f t="shared" si="113"/>
        <v>-11038.530531255785</v>
      </c>
      <c r="Y25" s="36">
        <f t="shared" si="13"/>
        <v>-3.0083259229910801</v>
      </c>
      <c r="Z25" s="36">
        <f t="shared" si="14"/>
        <v>40.56804812299108</v>
      </c>
      <c r="AA25" s="36"/>
      <c r="AB25" s="34">
        <f t="shared" si="116"/>
        <v>129.64454194149999</v>
      </c>
      <c r="AC25" s="39">
        <v>148.31</v>
      </c>
      <c r="AD25" s="35">
        <f t="shared" si="16"/>
        <v>1.1765557978356189</v>
      </c>
      <c r="AE25" s="43">
        <v>397.1374055</v>
      </c>
      <c r="AF25" s="36">
        <f t="shared" si="119"/>
        <v>-24332.724126859666</v>
      </c>
      <c r="AG25" s="36">
        <f t="shared" si="17"/>
        <v>-6.6313867195052119</v>
      </c>
      <c r="AH25" s="36">
        <f t="shared" si="18"/>
        <v>44.191108919505218</v>
      </c>
      <c r="AI25" s="36"/>
      <c r="AJ25" s="34">
        <f t="shared" si="95"/>
        <v>166.5003787261</v>
      </c>
      <c r="AK25" s="39">
        <v>188.66</v>
      </c>
      <c r="AL25" s="35">
        <f t="shared" si="20"/>
        <v>1.5110314942561536</v>
      </c>
      <c r="AM25" s="43">
        <v>471.48130370000001</v>
      </c>
      <c r="AN25" s="36">
        <f t="shared" si="0"/>
        <v>-70429.793426830278</v>
      </c>
      <c r="AO25" s="36">
        <f t="shared" si="21"/>
        <v>-19.194200959712028</v>
      </c>
      <c r="AP25" s="36">
        <f t="shared" si="22"/>
        <v>56.753923159712031</v>
      </c>
      <c r="AQ25" s="36"/>
      <c r="AR25" s="34">
        <f t="shared" si="98"/>
        <v>125.29644720639948</v>
      </c>
      <c r="AS25" s="39">
        <v>143.27850620639947</v>
      </c>
      <c r="AT25" s="35">
        <f t="shared" ref="AT25:AT31" si="135">AR25/$I25</f>
        <v>1.1370957789755158</v>
      </c>
      <c r="AU25" s="43">
        <v>382.59699999999998</v>
      </c>
      <c r="AV25" s="36">
        <f t="shared" si="1"/>
        <v>-18894.388117880048</v>
      </c>
      <c r="AW25" s="36">
        <f t="shared" si="25"/>
        <v>-5.1492793731129716</v>
      </c>
      <c r="AX25" s="36">
        <f t="shared" ref="AX25:AX31" si="136">AR25/$D25*$D$2</f>
        <v>42.709001573112978</v>
      </c>
      <c r="AY25" s="36"/>
      <c r="AZ25" s="34">
        <f t="shared" si="99"/>
        <v>114.39861243300001</v>
      </c>
      <c r="BA25" s="37">
        <v>128.9</v>
      </c>
      <c r="BB25" s="35">
        <f t="shared" si="128"/>
        <v>1.0381952738367537</v>
      </c>
      <c r="BC25" s="43">
        <v>308.54016100000001</v>
      </c>
      <c r="BD25" s="36">
        <f t="shared" si="2"/>
        <v>-5264.0302533983986</v>
      </c>
      <c r="BE25" s="36">
        <f t="shared" si="29"/>
        <v>-1.4346038746613996</v>
      </c>
      <c r="BF25" s="36">
        <f t="shared" si="129"/>
        <v>38.994326074661402</v>
      </c>
      <c r="BG25" s="36"/>
      <c r="BH25" s="34">
        <f t="shared" si="100"/>
        <v>91.565196757999999</v>
      </c>
      <c r="BI25" s="37">
        <v>110.05</v>
      </c>
      <c r="BJ25" s="35">
        <f t="shared" si="130"/>
        <v>0.83097646466440722</v>
      </c>
      <c r="BK25" s="43">
        <v>393.29368599999998</v>
      </c>
      <c r="BL25" s="36">
        <f t="shared" si="3"/>
        <v>23294.636067951116</v>
      </c>
      <c r="BM25" s="36">
        <f t="shared" si="33"/>
        <v>6.3484770324667501</v>
      </c>
      <c r="BN25" s="36">
        <f t="shared" si="131"/>
        <v>31.211245167533249</v>
      </c>
      <c r="BO25" s="36"/>
      <c r="BP25" s="43">
        <f t="shared" si="4"/>
        <v>35.015196758000002</v>
      </c>
      <c r="BQ25" s="43">
        <v>53.5</v>
      </c>
      <c r="BR25" s="35">
        <f t="shared" si="132"/>
        <v>0.31777143982327849</v>
      </c>
      <c r="BS25" s="43">
        <v>393.29368599999998</v>
      </c>
      <c r="BT25" s="36"/>
      <c r="BU25" s="34">
        <f t="shared" si="36"/>
        <v>126.580393516</v>
      </c>
      <c r="BV25" s="37">
        <f t="shared" si="37"/>
        <v>163.55000000000001</v>
      </c>
      <c r="BW25" s="35">
        <f t="shared" si="133"/>
        <v>1.1487479044876856</v>
      </c>
      <c r="BX25" s="43">
        <f t="shared" si="46"/>
        <v>786.58737199999996</v>
      </c>
      <c r="BY25" s="36">
        <f t="shared" si="5"/>
        <v>-20500.271125149804</v>
      </c>
      <c r="BZ25" s="36">
        <f t="shared" si="39"/>
        <v>-5.5869299703896083</v>
      </c>
      <c r="CA25" s="36">
        <f t="shared" si="134"/>
        <v>43.146652170389608</v>
      </c>
      <c r="CB25" s="36"/>
      <c r="CC25" s="34"/>
      <c r="CD25" s="37">
        <v>29.89</v>
      </c>
      <c r="CE25" s="135">
        <f t="shared" si="47"/>
        <v>6.8485878563155911E-2</v>
      </c>
      <c r="CF25" s="43">
        <f t="shared" si="48"/>
        <v>436.44033817038957</v>
      </c>
      <c r="CG25" s="43">
        <f t="shared" si="101"/>
        <v>9.3773041059916906</v>
      </c>
      <c r="CH25" s="36">
        <f t="shared" si="102"/>
        <v>11728.569337528048</v>
      </c>
      <c r="CI25" s="36">
        <f t="shared" si="103"/>
        <v>3.1963818986393631</v>
      </c>
      <c r="CJ25" s="48"/>
      <c r="CK25" s="48">
        <f t="shared" si="41"/>
        <v>855.8861158229995</v>
      </c>
      <c r="CL25" s="35">
        <f t="shared" si="42"/>
        <v>1.1096249976812418</v>
      </c>
      <c r="CM25" s="36">
        <f t="shared" si="43"/>
        <v>-61963.861483993227</v>
      </c>
      <c r="CN25" s="36">
        <f t="shared" si="44"/>
        <v>-16.886984210725277</v>
      </c>
    </row>
    <row r="26" spans="1:93" s="54" customFormat="1" ht="22.5" customHeight="1" x14ac:dyDescent="0.25">
      <c r="A26" s="9"/>
      <c r="B26" s="10" t="s">
        <v>18</v>
      </c>
      <c r="C26" s="13">
        <v>1628.8333333333333</v>
      </c>
      <c r="D26" s="11">
        <v>1834.6633333333336</v>
      </c>
      <c r="E26" s="11">
        <v>1834.6633333333336</v>
      </c>
      <c r="F26" s="13"/>
      <c r="G26" s="13"/>
      <c r="H26" s="19">
        <v>3.0030000000000001E-2</v>
      </c>
      <c r="I26" s="11">
        <f t="shared" si="6"/>
        <v>55.094939900000014</v>
      </c>
      <c r="J26" s="12">
        <f t="shared" si="7"/>
        <v>37.559722200000003</v>
      </c>
      <c r="K26" s="12"/>
      <c r="L26" s="26">
        <v>27.49</v>
      </c>
      <c r="M26" s="26">
        <v>27.49</v>
      </c>
      <c r="N26" s="2">
        <f t="shared" si="8"/>
        <v>0.49895689240964197</v>
      </c>
      <c r="O26" s="44"/>
      <c r="P26" s="23">
        <f t="shared" si="107"/>
        <v>34526.602530526019</v>
      </c>
      <c r="Q26" s="23">
        <f t="shared" si="9"/>
        <v>18.81903993131856</v>
      </c>
      <c r="R26" s="23">
        <f t="shared" si="10"/>
        <v>18.740682268681443</v>
      </c>
      <c r="S26" s="23"/>
      <c r="T26" s="26">
        <v>44.64</v>
      </c>
      <c r="U26" s="26">
        <v>44.64</v>
      </c>
      <c r="V26" s="2">
        <f t="shared" si="12"/>
        <v>0.81023774744148491</v>
      </c>
      <c r="W26" s="44"/>
      <c r="X26" s="23">
        <f t="shared" si="113"/>
        <v>13076.411530526017</v>
      </c>
      <c r="Y26" s="23">
        <f t="shared" si="13"/>
        <v>7.127417490144067</v>
      </c>
      <c r="Z26" s="23">
        <f t="shared" si="14"/>
        <v>30.432304709855934</v>
      </c>
      <c r="AA26" s="23"/>
      <c r="AB26" s="26">
        <v>46.42</v>
      </c>
      <c r="AC26" s="26">
        <v>46.42</v>
      </c>
      <c r="AD26" s="2">
        <f t="shared" si="16"/>
        <v>0.84254561461097066</v>
      </c>
      <c r="AE26" s="44"/>
      <c r="AF26" s="23">
        <f t="shared" si="119"/>
        <v>10850.094330526015</v>
      </c>
      <c r="AG26" s="23">
        <f t="shared" si="17"/>
        <v>5.9139429743836818</v>
      </c>
      <c r="AH26" s="23">
        <f t="shared" si="18"/>
        <v>31.64577922561632</v>
      </c>
      <c r="AI26" s="23"/>
      <c r="AJ26" s="26">
        <v>61.73</v>
      </c>
      <c r="AK26" s="26">
        <v>61.73</v>
      </c>
      <c r="AL26" s="2">
        <f t="shared" si="20"/>
        <v>1.1204295732428955</v>
      </c>
      <c r="AM26" s="44"/>
      <c r="AN26" s="23">
        <f t="shared" si="0"/>
        <v>-8298.735069473978</v>
      </c>
      <c r="AO26" s="23">
        <f t="shared" si="21"/>
        <v>-4.5233013156677115</v>
      </c>
      <c r="AP26" s="23">
        <f t="shared" si="22"/>
        <v>42.083023515667719</v>
      </c>
      <c r="AQ26" s="23"/>
      <c r="AR26" s="26">
        <v>52.61933409282085</v>
      </c>
      <c r="AS26" s="26">
        <v>52.61933409282085</v>
      </c>
      <c r="AT26" s="2">
        <f t="shared" si="135"/>
        <v>0.95506654854924045</v>
      </c>
      <c r="AU26" s="44"/>
      <c r="AV26" s="23">
        <f t="shared" si="1"/>
        <v>3096.3392072712677</v>
      </c>
      <c r="AW26" s="23">
        <f t="shared" si="25"/>
        <v>1.6876879539777145</v>
      </c>
      <c r="AX26" s="23">
        <f t="shared" si="136"/>
        <v>35.872034246022288</v>
      </c>
      <c r="AY26" s="23"/>
      <c r="AZ26" s="28">
        <v>42.23</v>
      </c>
      <c r="BA26" s="28">
        <v>42.23</v>
      </c>
      <c r="BB26" s="2">
        <f t="shared" si="128"/>
        <v>0.76649507335246203</v>
      </c>
      <c r="BC26" s="44"/>
      <c r="BD26" s="23">
        <f t="shared" si="2"/>
        <v>16090.694930526022</v>
      </c>
      <c r="BE26" s="23">
        <f t="shared" si="29"/>
        <v>8.7703801772129051</v>
      </c>
      <c r="BF26" s="23">
        <f t="shared" si="129"/>
        <v>28.789342022787096</v>
      </c>
      <c r="BG26" s="23"/>
      <c r="BH26" s="28">
        <v>37.090000000000003</v>
      </c>
      <c r="BI26" s="28">
        <v>37.090000000000003</v>
      </c>
      <c r="BJ26" s="2">
        <f t="shared" si="130"/>
        <v>0.67320156927877861</v>
      </c>
      <c r="BK26" s="44"/>
      <c r="BL26" s="23">
        <f t="shared" si="3"/>
        <v>22519.498530526012</v>
      </c>
      <c r="BM26" s="23">
        <f t="shared" si="33"/>
        <v>12.274458273285022</v>
      </c>
      <c r="BN26" s="23">
        <f t="shared" si="131"/>
        <v>25.285263926714983</v>
      </c>
      <c r="BO26" s="23"/>
      <c r="BP26" s="44">
        <f t="shared" si="4"/>
        <v>9.5500000000000007</v>
      </c>
      <c r="BQ26" s="44">
        <v>9.5500000000000007</v>
      </c>
      <c r="BR26" s="2">
        <f t="shared" si="132"/>
        <v>0.17333715251044313</v>
      </c>
      <c r="BS26" s="44"/>
      <c r="BT26" s="23"/>
      <c r="BU26" s="28">
        <f t="shared" si="36"/>
        <v>46.64</v>
      </c>
      <c r="BV26" s="28">
        <f t="shared" si="37"/>
        <v>46.64</v>
      </c>
      <c r="BW26" s="2">
        <f t="shared" si="133"/>
        <v>0.84653872178922163</v>
      </c>
      <c r="BX26" s="44"/>
      <c r="BY26" s="23">
        <f t="shared" si="5"/>
        <v>10574.931530526017</v>
      </c>
      <c r="BZ26" s="23">
        <f t="shared" si="39"/>
        <v>5.7639629780537476</v>
      </c>
      <c r="CA26" s="23">
        <f t="shared" si="134"/>
        <v>31.795759221946255</v>
      </c>
      <c r="CB26" s="23"/>
      <c r="CC26" s="28"/>
      <c r="CD26" s="28"/>
      <c r="CE26" s="136"/>
      <c r="CF26" s="44"/>
      <c r="CG26" s="23"/>
      <c r="CH26" s="23"/>
      <c r="CI26" s="23"/>
      <c r="CJ26" s="47"/>
      <c r="CK26" s="47">
        <f t="shared" si="41"/>
        <v>321.76933409282088</v>
      </c>
      <c r="CL26" s="2">
        <f t="shared" si="42"/>
        <v>0.83432431019941677</v>
      </c>
      <c r="CM26" s="23">
        <f t="shared" si="43"/>
        <v>91860.90599042736</v>
      </c>
      <c r="CN26" s="23">
        <f t="shared" si="44"/>
        <v>50.069625484654232</v>
      </c>
    </row>
    <row r="27" spans="1:93" s="54" customFormat="1" ht="22.5" customHeight="1" x14ac:dyDescent="0.25">
      <c r="A27" s="30">
        <v>16</v>
      </c>
      <c r="B27" s="29" t="s">
        <v>52</v>
      </c>
      <c r="C27" s="38">
        <v>3233.6</v>
      </c>
      <c r="D27" s="31">
        <v>3232.97</v>
      </c>
      <c r="E27" s="31">
        <f t="shared" ref="E27:E33" si="137">F27+G27</f>
        <v>3232.97</v>
      </c>
      <c r="F27" s="38">
        <v>3232.97</v>
      </c>
      <c r="G27" s="38"/>
      <c r="H27" s="32">
        <v>3.671E-2</v>
      </c>
      <c r="I27" s="31">
        <f t="shared" si="6"/>
        <v>118.68232869999999</v>
      </c>
      <c r="J27" s="33">
        <f t="shared" si="7"/>
        <v>45.914665399999997</v>
      </c>
      <c r="K27" s="33"/>
      <c r="L27" s="34">
        <f t="shared" ref="L27:L28" si="138">M27-O27*0.047</f>
        <v>105.95375199999999</v>
      </c>
      <c r="M27" s="39">
        <v>120.57</v>
      </c>
      <c r="N27" s="35">
        <f t="shared" si="8"/>
        <v>0.8927508683101868</v>
      </c>
      <c r="O27" s="43">
        <v>310.98400000000004</v>
      </c>
      <c r="P27" s="36">
        <f t="shared" si="107"/>
        <v>15920.140021757989</v>
      </c>
      <c r="Q27" s="36">
        <f t="shared" si="9"/>
        <v>4.9243079959783076</v>
      </c>
      <c r="R27" s="36">
        <f t="shared" si="10"/>
        <v>40.990357404021694</v>
      </c>
      <c r="S27" s="36"/>
      <c r="T27" s="34">
        <f t="shared" ref="T27:T28" si="139">U27-W27*0.047</f>
        <v>102.79264900000001</v>
      </c>
      <c r="U27" s="39">
        <v>117.43</v>
      </c>
      <c r="V27" s="35">
        <f t="shared" si="12"/>
        <v>0.86611587526088052</v>
      </c>
      <c r="W27" s="43">
        <v>311.43299999999999</v>
      </c>
      <c r="X27" s="36">
        <f t="shared" si="113"/>
        <v>19873.857987977968</v>
      </c>
      <c r="Y27" s="36">
        <f t="shared" si="13"/>
        <v>6.1472447897685312</v>
      </c>
      <c r="Z27" s="36">
        <f t="shared" si="14"/>
        <v>39.767420610231468</v>
      </c>
      <c r="AA27" s="36"/>
      <c r="AB27" s="34">
        <f t="shared" ref="AB27:AB28" si="140">AC27-AE27*0.047</f>
        <v>126.22492099999999</v>
      </c>
      <c r="AC27" s="39">
        <v>140.76</v>
      </c>
      <c r="AD27" s="35">
        <f t="shared" si="16"/>
        <v>1.063552783153302</v>
      </c>
      <c r="AE27" s="43">
        <v>309.25700000000001</v>
      </c>
      <c r="AF27" s="36">
        <f t="shared" si="119"/>
        <v>-9433.8218933020125</v>
      </c>
      <c r="AG27" s="36">
        <f t="shared" si="17"/>
        <v>-2.9180047737226182</v>
      </c>
      <c r="AH27" s="36">
        <f t="shared" si="18"/>
        <v>48.832670173722612</v>
      </c>
      <c r="AI27" s="36"/>
      <c r="AJ27" s="34">
        <f t="shared" ref="AJ27:AJ28" si="141">AK27-AM27*0.047</f>
        <v>171.12642099999999</v>
      </c>
      <c r="AK27" s="39">
        <v>184.51</v>
      </c>
      <c r="AL27" s="35">
        <f t="shared" si="20"/>
        <v>1.4418862763686235</v>
      </c>
      <c r="AM27" s="43">
        <v>284.75700000000001</v>
      </c>
      <c r="AN27" s="36">
        <f t="shared" si="0"/>
        <v>-65593.924003302018</v>
      </c>
      <c r="AO27" s="36">
        <f t="shared" si="21"/>
        <v>-20.289060524317275</v>
      </c>
      <c r="AP27" s="36">
        <f t="shared" si="22"/>
        <v>66.203725924317268</v>
      </c>
      <c r="AQ27" s="36"/>
      <c r="AR27" s="34">
        <f t="shared" ref="AR27:AR28" si="142">AS27-AU27*0.047</f>
        <v>131.57158791562915</v>
      </c>
      <c r="AS27" s="39">
        <v>153.36045609562916</v>
      </c>
      <c r="AT27" s="35">
        <f t="shared" si="135"/>
        <v>1.10860301914205</v>
      </c>
      <c r="AU27" s="43">
        <v>463.59294</v>
      </c>
      <c r="AV27" s="36">
        <f t="shared" si="1"/>
        <v>-16121.112071356025</v>
      </c>
      <c r="AW27" s="36">
        <f t="shared" si="25"/>
        <v>-4.9864712853370197</v>
      </c>
      <c r="AX27" s="36">
        <f t="shared" si="136"/>
        <v>50.901136685337015</v>
      </c>
      <c r="AY27" s="36"/>
      <c r="AZ27" s="34">
        <f t="shared" ref="AZ27:AZ28" si="143">BA27-BC27*0.047</f>
        <v>122.55205780790001</v>
      </c>
      <c r="BA27" s="37">
        <v>132.08000000000001</v>
      </c>
      <c r="BB27" s="35">
        <f t="shared" si="128"/>
        <v>1.0326057733302636</v>
      </c>
      <c r="BC27" s="43">
        <v>202.72217429999998</v>
      </c>
      <c r="BD27" s="36">
        <f t="shared" si="2"/>
        <v>-4840.0249844148811</v>
      </c>
      <c r="BE27" s="36">
        <f t="shared" si="29"/>
        <v>-1.4970831725672931</v>
      </c>
      <c r="BF27" s="36">
        <f t="shared" si="129"/>
        <v>47.411748572567284</v>
      </c>
      <c r="BG27" s="36"/>
      <c r="BH27" s="34">
        <f t="shared" ref="BH27:BH28" si="144">BI27-BK27*0.047</f>
        <v>99.176574278999993</v>
      </c>
      <c r="BI27" s="37">
        <v>113.91</v>
      </c>
      <c r="BJ27" s="35">
        <f t="shared" si="130"/>
        <v>0.83564735681665137</v>
      </c>
      <c r="BK27" s="43">
        <v>313.47714299999996</v>
      </c>
      <c r="BL27" s="36">
        <f t="shared" si="3"/>
        <v>24396.627284521532</v>
      </c>
      <c r="BM27" s="36">
        <f t="shared" si="33"/>
        <v>7.5461966193690424</v>
      </c>
      <c r="BN27" s="36">
        <f t="shared" si="131"/>
        <v>38.368468780630955</v>
      </c>
      <c r="BO27" s="36"/>
      <c r="BP27" s="43">
        <f t="shared" si="4"/>
        <v>22.566574279000001</v>
      </c>
      <c r="BQ27" s="43">
        <v>37.299999999999997</v>
      </c>
      <c r="BR27" s="35">
        <f t="shared" si="132"/>
        <v>0.19014266509753786</v>
      </c>
      <c r="BS27" s="43">
        <v>313.47714299999996</v>
      </c>
      <c r="BT27" s="36"/>
      <c r="BU27" s="34">
        <f t="shared" si="36"/>
        <v>121.743148558</v>
      </c>
      <c r="BV27" s="37">
        <f t="shared" si="37"/>
        <v>151.20999999999998</v>
      </c>
      <c r="BW27" s="35">
        <f t="shared" si="133"/>
        <v>1.0257900219141893</v>
      </c>
      <c r="BX27" s="43">
        <f t="shared" si="46"/>
        <v>626.95428599999991</v>
      </c>
      <c r="BY27" s="36">
        <f t="shared" si="5"/>
        <v>-3828.2898291949405</v>
      </c>
      <c r="BZ27" s="36">
        <f t="shared" si="39"/>
        <v>-1.1841402268486687</v>
      </c>
      <c r="CA27" s="36">
        <f t="shared" si="134"/>
        <v>47.098805626848666</v>
      </c>
      <c r="CB27" s="36"/>
      <c r="CC27" s="34"/>
      <c r="CD27" s="37">
        <v>22.44</v>
      </c>
      <c r="CE27" s="135">
        <f t="shared" si="47"/>
        <v>6.2233768185194785E-2</v>
      </c>
      <c r="CF27" s="43">
        <f t="shared" si="48"/>
        <v>360.57594862684863</v>
      </c>
      <c r="CG27" s="43">
        <f t="shared" ref="CG27:CG28" si="145">CD27-CF27*0.047</f>
        <v>5.4929304145381153</v>
      </c>
      <c r="CH27" s="36">
        <f t="shared" ref="CH27:CH28" si="146">CG27*$D$2</f>
        <v>6870.227786679402</v>
      </c>
      <c r="CI27" s="36">
        <f t="shared" ref="CI27:CI28" si="147">CH27/D27</f>
        <v>2.1250515119779654</v>
      </c>
      <c r="CJ27" s="48"/>
      <c r="CK27" s="48">
        <f t="shared" si="41"/>
        <v>881.96453728152915</v>
      </c>
      <c r="CL27" s="132">
        <f t="shared" si="42"/>
        <v>1.0616149453542136</v>
      </c>
      <c r="CM27" s="36">
        <f t="shared" si="43"/>
        <v>-35798.257658117436</v>
      </c>
      <c r="CN27" s="36">
        <f t="shared" si="44"/>
        <v>-11.072870350828325</v>
      </c>
    </row>
    <row r="28" spans="1:93" s="54" customFormat="1" ht="33.75" customHeight="1" x14ac:dyDescent="0.25">
      <c r="A28" s="30">
        <v>17</v>
      </c>
      <c r="B28" s="29" t="s">
        <v>19</v>
      </c>
      <c r="C28" s="31">
        <v>5384.4</v>
      </c>
      <c r="D28" s="31">
        <v>5304.6</v>
      </c>
      <c r="E28" s="31">
        <f t="shared" si="137"/>
        <v>5304.6</v>
      </c>
      <c r="F28" s="31">
        <v>5304.6</v>
      </c>
      <c r="G28" s="31"/>
      <c r="H28" s="32">
        <v>2.7602999999999999E-2</v>
      </c>
      <c r="I28" s="31">
        <f t="shared" si="6"/>
        <v>146.42287380000002</v>
      </c>
      <c r="J28" s="33">
        <f t="shared" si="7"/>
        <v>34.524176220000001</v>
      </c>
      <c r="K28" s="33"/>
      <c r="L28" s="34">
        <f t="shared" si="138"/>
        <v>87.08524700000001</v>
      </c>
      <c r="M28" s="34">
        <v>110.04</v>
      </c>
      <c r="N28" s="35">
        <f t="shared" si="8"/>
        <v>0.59475165826174348</v>
      </c>
      <c r="O28" s="43">
        <v>488.399</v>
      </c>
      <c r="P28" s="36">
        <f t="shared" si="107"/>
        <v>74215.943343832012</v>
      </c>
      <c r="Q28" s="36">
        <f t="shared" si="9"/>
        <v>13.990865163034348</v>
      </c>
      <c r="R28" s="36">
        <f t="shared" si="10"/>
        <v>20.533311056965655</v>
      </c>
      <c r="S28" s="36"/>
      <c r="T28" s="34">
        <f t="shared" si="139"/>
        <v>138.76995409700001</v>
      </c>
      <c r="U28" s="34">
        <v>161.72</v>
      </c>
      <c r="V28" s="35">
        <f t="shared" si="12"/>
        <v>0.94773412442749083</v>
      </c>
      <c r="W28" s="43">
        <v>488.29884899999996</v>
      </c>
      <c r="X28" s="36">
        <f t="shared" si="113"/>
        <v>9571.8127893302317</v>
      </c>
      <c r="Y28" s="36">
        <f t="shared" si="13"/>
        <v>1.804436298557899</v>
      </c>
      <c r="Z28" s="36">
        <f t="shared" si="14"/>
        <v>32.719739921442105</v>
      </c>
      <c r="AA28" s="36"/>
      <c r="AB28" s="34">
        <f t="shared" si="140"/>
        <v>147.50044776000001</v>
      </c>
      <c r="AC28" s="34">
        <v>169.4</v>
      </c>
      <c r="AD28" s="35">
        <f t="shared" si="16"/>
        <v>1.0073593280341695</v>
      </c>
      <c r="AE28" s="43">
        <v>465.94791999999995</v>
      </c>
      <c r="AF28" s="36">
        <f t="shared" si="119"/>
        <v>-1347.7648547303941</v>
      </c>
      <c r="AG28" s="36">
        <f t="shared" si="17"/>
        <v>-0.25407473791245222</v>
      </c>
      <c r="AH28" s="36">
        <f t="shared" si="18"/>
        <v>34.778250957912455</v>
      </c>
      <c r="AI28" s="36"/>
      <c r="AJ28" s="34">
        <f t="shared" si="141"/>
        <v>204.49055953000001</v>
      </c>
      <c r="AK28" s="34">
        <v>225.43</v>
      </c>
      <c r="AL28" s="35">
        <f t="shared" si="20"/>
        <v>1.3965752359792845</v>
      </c>
      <c r="AM28" s="43">
        <v>445.52000999999996</v>
      </c>
      <c r="AN28" s="36">
        <f t="shared" si="0"/>
        <v>-72627.577249940194</v>
      </c>
      <c r="AO28" s="36">
        <f t="shared" si="21"/>
        <v>-13.691433331436901</v>
      </c>
      <c r="AP28" s="36">
        <f t="shared" si="22"/>
        <v>48.215609551436906</v>
      </c>
      <c r="AQ28" s="36"/>
      <c r="AR28" s="34">
        <f t="shared" si="142"/>
        <v>169.53763645718143</v>
      </c>
      <c r="AS28" s="34">
        <v>190.78920345718143</v>
      </c>
      <c r="AT28" s="35">
        <f t="shared" si="135"/>
        <v>1.1578630582592855</v>
      </c>
      <c r="AU28" s="43">
        <v>452.161</v>
      </c>
      <c r="AV28" s="36">
        <f t="shared" si="1"/>
        <v>-28910.558245843084</v>
      </c>
      <c r="AW28" s="36">
        <f t="shared" si="25"/>
        <v>-5.4500920419717005</v>
      </c>
      <c r="AX28" s="36">
        <f t="shared" si="136"/>
        <v>39.974268261971702</v>
      </c>
      <c r="AY28" s="36"/>
      <c r="AZ28" s="34">
        <f t="shared" si="143"/>
        <v>135.60325252999999</v>
      </c>
      <c r="BA28" s="37">
        <v>156.1</v>
      </c>
      <c r="BB28" s="35">
        <f t="shared" si="128"/>
        <v>0.92610702829956326</v>
      </c>
      <c r="BC28" s="43">
        <v>436.10100999999997</v>
      </c>
      <c r="BD28" s="36">
        <f t="shared" si="2"/>
        <v>13532.533107239835</v>
      </c>
      <c r="BE28" s="36">
        <f t="shared" si="29"/>
        <v>2.5510939764053528</v>
      </c>
      <c r="BF28" s="36">
        <f t="shared" si="129"/>
        <v>31.97308224359465</v>
      </c>
      <c r="BG28" s="36"/>
      <c r="BH28" s="34">
        <f t="shared" si="144"/>
        <v>113.67417971368999</v>
      </c>
      <c r="BI28" s="37">
        <v>136.04</v>
      </c>
      <c r="BJ28" s="35">
        <f t="shared" si="130"/>
        <v>0.77634167916249419</v>
      </c>
      <c r="BK28" s="43">
        <v>475.86851673000001</v>
      </c>
      <c r="BL28" s="36">
        <f t="shared" si="3"/>
        <v>40960.101641511399</v>
      </c>
      <c r="BM28" s="36">
        <f t="shared" si="33"/>
        <v>7.7216192816633482</v>
      </c>
      <c r="BN28" s="36">
        <f t="shared" si="131"/>
        <v>26.80255693833665</v>
      </c>
      <c r="BO28" s="36"/>
      <c r="BP28" s="43">
        <f t="shared" si="4"/>
        <v>28.084179713690002</v>
      </c>
      <c r="BQ28" s="43">
        <v>50.45</v>
      </c>
      <c r="BR28" s="35">
        <f t="shared" si="132"/>
        <v>0.19180186117676101</v>
      </c>
      <c r="BS28" s="43">
        <v>475.86851673000001</v>
      </c>
      <c r="BT28" s="36"/>
      <c r="BU28" s="34">
        <f t="shared" si="36"/>
        <v>141.75835942737999</v>
      </c>
      <c r="BV28" s="37">
        <f t="shared" si="37"/>
        <v>186.49</v>
      </c>
      <c r="BW28" s="35">
        <f t="shared" si="133"/>
        <v>0.9681435403392552</v>
      </c>
      <c r="BX28" s="43">
        <f t="shared" si="46"/>
        <v>951.73703346000002</v>
      </c>
      <c r="BY28" s="36">
        <f t="shared" si="5"/>
        <v>5834.0947064107804</v>
      </c>
      <c r="BZ28" s="36">
        <f t="shared" si="39"/>
        <v>1.0998180270728763</v>
      </c>
      <c r="CA28" s="36">
        <f t="shared" si="134"/>
        <v>33.42435819292713</v>
      </c>
      <c r="CB28" s="36"/>
      <c r="CC28" s="34"/>
      <c r="CD28" s="37">
        <v>35.520000000000003</v>
      </c>
      <c r="CE28" s="135">
        <f t="shared" si="47"/>
        <v>6.974375992472967E-2</v>
      </c>
      <c r="CF28" s="43">
        <f t="shared" si="48"/>
        <v>509.29287492292713</v>
      </c>
      <c r="CG28" s="43">
        <f t="shared" si="145"/>
        <v>11.583234878622427</v>
      </c>
      <c r="CH28" s="36">
        <f t="shared" si="146"/>
        <v>14487.615192088215</v>
      </c>
      <c r="CI28" s="36">
        <f t="shared" si="147"/>
        <v>2.7311418753700965</v>
      </c>
      <c r="CJ28" s="48"/>
      <c r="CK28" s="48">
        <f t="shared" si="41"/>
        <v>1024.7454568015614</v>
      </c>
      <c r="CL28" s="132">
        <f t="shared" si="42"/>
        <v>0.99979056765725616</v>
      </c>
      <c r="CM28" s="36">
        <f t="shared" si="43"/>
        <v>35394.490531399802</v>
      </c>
      <c r="CN28" s="36">
        <f t="shared" si="44"/>
        <v>6.6724146083398947</v>
      </c>
    </row>
    <row r="29" spans="1:93" s="54" customFormat="1" ht="32.25" customHeight="1" x14ac:dyDescent="0.25">
      <c r="A29" s="9">
        <v>18</v>
      </c>
      <c r="B29" s="10" t="s">
        <v>20</v>
      </c>
      <c r="C29" s="11">
        <v>4739.8999999999996</v>
      </c>
      <c r="D29" s="11">
        <v>4528.2</v>
      </c>
      <c r="E29" s="11">
        <f t="shared" si="137"/>
        <v>4528.2</v>
      </c>
      <c r="F29" s="11">
        <v>4528.2</v>
      </c>
      <c r="G29" s="11"/>
      <c r="H29" s="19">
        <v>3.671E-2</v>
      </c>
      <c r="I29" s="11">
        <f t="shared" si="6"/>
        <v>166.230222</v>
      </c>
      <c r="J29" s="12">
        <f t="shared" si="7"/>
        <v>45.914665399999997</v>
      </c>
      <c r="K29" s="12"/>
      <c r="L29" s="25">
        <v>87.26</v>
      </c>
      <c r="M29" s="25">
        <v>87.26</v>
      </c>
      <c r="N29" s="2">
        <f t="shared" si="8"/>
        <v>0.52493462951640646</v>
      </c>
      <c r="O29" s="44"/>
      <c r="P29" s="23">
        <f t="shared" si="107"/>
        <v>98771.215464279987</v>
      </c>
      <c r="Q29" s="23">
        <f t="shared" si="9"/>
        <v>21.812467528881232</v>
      </c>
      <c r="R29" s="23">
        <f t="shared" si="10"/>
        <v>24.102197871118772</v>
      </c>
      <c r="S29" s="23"/>
      <c r="T29" s="25">
        <v>197.53</v>
      </c>
      <c r="U29" s="25">
        <v>197.53</v>
      </c>
      <c r="V29" s="2">
        <f t="shared" si="12"/>
        <v>1.188291741558283</v>
      </c>
      <c r="W29" s="44"/>
      <c r="X29" s="23">
        <f t="shared" si="113"/>
        <v>-39147.884335720002</v>
      </c>
      <c r="Y29" s="23">
        <f t="shared" si="13"/>
        <v>-8.6453523112318376</v>
      </c>
      <c r="Z29" s="23">
        <f t="shared" si="14"/>
        <v>54.560017711231836</v>
      </c>
      <c r="AA29" s="23"/>
      <c r="AB29" s="25">
        <v>185.93</v>
      </c>
      <c r="AC29" s="25">
        <v>185.93</v>
      </c>
      <c r="AD29" s="2">
        <f t="shared" si="16"/>
        <v>1.1185090037357948</v>
      </c>
      <c r="AE29" s="44"/>
      <c r="AF29" s="23">
        <f t="shared" si="119"/>
        <v>-24639.30033572001</v>
      </c>
      <c r="AG29" s="23">
        <f t="shared" si="17"/>
        <v>-5.4413012534163707</v>
      </c>
      <c r="AH29" s="23">
        <f t="shared" si="18"/>
        <v>51.355966653416374</v>
      </c>
      <c r="AI29" s="23"/>
      <c r="AJ29" s="25">
        <v>255.14</v>
      </c>
      <c r="AK29" s="25">
        <v>255.14</v>
      </c>
      <c r="AL29" s="2">
        <f t="shared" si="20"/>
        <v>1.5348592868991053</v>
      </c>
      <c r="AM29" s="44"/>
      <c r="AN29" s="23">
        <f t="shared" si="0"/>
        <v>-111203.01573571999</v>
      </c>
      <c r="AO29" s="23">
        <f t="shared" si="21"/>
        <v>-24.557885194055032</v>
      </c>
      <c r="AP29" s="23">
        <f t="shared" si="22"/>
        <v>70.472550594055036</v>
      </c>
      <c r="AQ29" s="23"/>
      <c r="AR29" s="25">
        <v>214.31</v>
      </c>
      <c r="AS29" s="25">
        <v>214.31</v>
      </c>
      <c r="AT29" s="2">
        <f t="shared" si="135"/>
        <v>1.2892360812704684</v>
      </c>
      <c r="AU29" s="44"/>
      <c r="AV29" s="23">
        <f t="shared" si="1"/>
        <v>-60135.301535720006</v>
      </c>
      <c r="AW29" s="23">
        <f t="shared" si="25"/>
        <v>-13.280177893140763</v>
      </c>
      <c r="AX29" s="23">
        <f t="shared" si="136"/>
        <v>59.194843293140771</v>
      </c>
      <c r="AY29" s="23"/>
      <c r="AZ29" s="28">
        <v>164.3</v>
      </c>
      <c r="BA29" s="28">
        <v>164.3</v>
      </c>
      <c r="BB29" s="2">
        <f t="shared" si="128"/>
        <v>0.98838826070989672</v>
      </c>
      <c r="BC29" s="44"/>
      <c r="BD29" s="23">
        <f t="shared" si="2"/>
        <v>2414.205864279983</v>
      </c>
      <c r="BE29" s="23">
        <f t="shared" si="29"/>
        <v>0.53314912421712446</v>
      </c>
      <c r="BF29" s="23">
        <f t="shared" si="129"/>
        <v>45.381516275782872</v>
      </c>
      <c r="BG29" s="23"/>
      <c r="BH29" s="28">
        <v>137.56</v>
      </c>
      <c r="BI29" s="28">
        <v>137.56</v>
      </c>
      <c r="BJ29" s="2">
        <f t="shared" si="130"/>
        <v>0.8275270185225404</v>
      </c>
      <c r="BK29" s="44"/>
      <c r="BL29" s="23">
        <f t="shared" si="3"/>
        <v>35858.993464279993</v>
      </c>
      <c r="BM29" s="23">
        <f t="shared" si="33"/>
        <v>7.919039235077955</v>
      </c>
      <c r="BN29" s="23">
        <f t="shared" si="131"/>
        <v>37.995626164922044</v>
      </c>
      <c r="BO29" s="23"/>
      <c r="BP29" s="44">
        <f t="shared" si="4"/>
        <v>22.86</v>
      </c>
      <c r="BQ29" s="44">
        <v>22.86</v>
      </c>
      <c r="BR29" s="2">
        <f t="shared" si="132"/>
        <v>0.1375201195363861</v>
      </c>
      <c r="BS29" s="44"/>
      <c r="BT29" s="23"/>
      <c r="BU29" s="28">
        <f t="shared" si="36"/>
        <v>160.42000000000002</v>
      </c>
      <c r="BV29" s="28">
        <f t="shared" si="37"/>
        <v>160.42000000000002</v>
      </c>
      <c r="BW29" s="2">
        <f t="shared" si="133"/>
        <v>0.96504713805892661</v>
      </c>
      <c r="BX29" s="44"/>
      <c r="BY29" s="23">
        <f t="shared" si="5"/>
        <v>7267.0770642799771</v>
      </c>
      <c r="BZ29" s="23">
        <f t="shared" si="39"/>
        <v>1.6048489607967795</v>
      </c>
      <c r="CA29" s="23">
        <f t="shared" si="134"/>
        <v>44.309816439203225</v>
      </c>
      <c r="CB29" s="23"/>
      <c r="CC29" s="28"/>
      <c r="CD29" s="28"/>
      <c r="CE29" s="136"/>
      <c r="CF29" s="44"/>
      <c r="CG29" s="23"/>
      <c r="CH29" s="23"/>
      <c r="CI29" s="23"/>
      <c r="CJ29" s="47"/>
      <c r="CK29" s="47">
        <f t="shared" si="41"/>
        <v>1264.8899999999999</v>
      </c>
      <c r="CL29" s="132">
        <f t="shared" si="42"/>
        <v>1.0870380202498402</v>
      </c>
      <c r="CM29" s="23">
        <f t="shared" si="43"/>
        <v>-98081.087150040039</v>
      </c>
      <c r="CN29" s="23">
        <f t="shared" si="44"/>
        <v>-21.660060763667694</v>
      </c>
    </row>
    <row r="30" spans="1:93" s="54" customFormat="1" ht="23.25" customHeight="1" x14ac:dyDescent="0.25">
      <c r="A30" s="9">
        <v>19</v>
      </c>
      <c r="B30" s="10" t="s">
        <v>21</v>
      </c>
      <c r="C30" s="11">
        <v>4749.4399999999996</v>
      </c>
      <c r="D30" s="11">
        <v>4596.49</v>
      </c>
      <c r="E30" s="11">
        <f t="shared" si="137"/>
        <v>4596.49</v>
      </c>
      <c r="F30" s="11">
        <v>4596.49</v>
      </c>
      <c r="G30" s="11"/>
      <c r="H30" s="19">
        <v>3.671E-2</v>
      </c>
      <c r="I30" s="11">
        <f t="shared" si="6"/>
        <v>168.7371479</v>
      </c>
      <c r="J30" s="12">
        <f t="shared" si="7"/>
        <v>45.914665399999997</v>
      </c>
      <c r="K30" s="12"/>
      <c r="L30" s="25">
        <v>107.85</v>
      </c>
      <c r="M30" s="25">
        <v>107.85</v>
      </c>
      <c r="N30" s="2">
        <f t="shared" si="8"/>
        <v>0.6391597898994712</v>
      </c>
      <c r="O30" s="44"/>
      <c r="P30" s="23">
        <f t="shared" si="107"/>
        <v>76153.991364446003</v>
      </c>
      <c r="Q30" s="23">
        <f t="shared" si="9"/>
        <v>16.56785750963148</v>
      </c>
      <c r="R30" s="23">
        <f t="shared" si="10"/>
        <v>29.34680789036852</v>
      </c>
      <c r="S30" s="23"/>
      <c r="T30" s="25">
        <v>175.18</v>
      </c>
      <c r="U30" s="25">
        <v>175.18</v>
      </c>
      <c r="V30" s="2">
        <f t="shared" si="12"/>
        <v>1.038182772318863</v>
      </c>
      <c r="W30" s="44"/>
      <c r="X30" s="23">
        <f t="shared" si="113"/>
        <v>-8058.3328355540125</v>
      </c>
      <c r="Y30" s="23">
        <f t="shared" si="13"/>
        <v>-1.7531492150649763</v>
      </c>
      <c r="Z30" s="23">
        <f t="shared" si="14"/>
        <v>47.667814615064977</v>
      </c>
      <c r="AA30" s="23"/>
      <c r="AB30" s="25">
        <v>168.52</v>
      </c>
      <c r="AC30" s="25">
        <v>168.52</v>
      </c>
      <c r="AD30" s="2">
        <f t="shared" si="16"/>
        <v>0.99871309961853405</v>
      </c>
      <c r="AE30" s="44"/>
      <c r="AF30" s="23">
        <f t="shared" si="119"/>
        <v>271.59556444598286</v>
      </c>
      <c r="AG30" s="23">
        <f t="shared" si="17"/>
        <v>5.9087600418141421E-2</v>
      </c>
      <c r="AH30" s="23">
        <f t="shared" si="18"/>
        <v>45.855577799581859</v>
      </c>
      <c r="AI30" s="23"/>
      <c r="AJ30" s="25">
        <v>232.89</v>
      </c>
      <c r="AK30" s="25">
        <v>232.89</v>
      </c>
      <c r="AL30" s="2">
        <f t="shared" si="20"/>
        <v>1.3801940052822239</v>
      </c>
      <c r="AM30" s="44"/>
      <c r="AN30" s="23">
        <f t="shared" si="0"/>
        <v>-80238.538235553991</v>
      </c>
      <c r="AO30" s="23">
        <f t="shared" si="21"/>
        <v>-17.456480539619143</v>
      </c>
      <c r="AP30" s="23">
        <f t="shared" si="22"/>
        <v>63.37114593961914</v>
      </c>
      <c r="AQ30" s="23"/>
      <c r="AR30" s="25">
        <v>198.76575040817261</v>
      </c>
      <c r="AS30" s="25">
        <v>198.76575040817261</v>
      </c>
      <c r="AT30" s="2">
        <f t="shared" si="135"/>
        <v>1.1779608277246021</v>
      </c>
      <c r="AU30" s="44"/>
      <c r="AV30" s="23">
        <f t="shared" si="1"/>
        <v>-37557.974301071808</v>
      </c>
      <c r="AW30" s="23">
        <f t="shared" si="25"/>
        <v>-8.1710118592821495</v>
      </c>
      <c r="AX30" s="23">
        <f t="shared" si="136"/>
        <v>54.08567725928215</v>
      </c>
      <c r="AY30" s="23"/>
      <c r="AZ30" s="28">
        <v>163.82</v>
      </c>
      <c r="BA30" s="28">
        <v>163.82</v>
      </c>
      <c r="BB30" s="2">
        <f t="shared" si="128"/>
        <v>0.97085912639157512</v>
      </c>
      <c r="BC30" s="44"/>
      <c r="BD30" s="23">
        <f t="shared" si="2"/>
        <v>6150.0735644460046</v>
      </c>
      <c r="BE30" s="23">
        <f t="shared" si="29"/>
        <v>1.3379934611945212</v>
      </c>
      <c r="BF30" s="23">
        <f t="shared" si="129"/>
        <v>44.576671938805482</v>
      </c>
      <c r="BG30" s="23"/>
      <c r="BH30" s="28">
        <v>146.56</v>
      </c>
      <c r="BI30" s="28">
        <v>146.56</v>
      </c>
      <c r="BJ30" s="2">
        <f t="shared" si="130"/>
        <v>0.86856985449853041</v>
      </c>
      <c r="BK30" s="44"/>
      <c r="BL30" s="23">
        <f t="shared" si="3"/>
        <v>27737.845964445994</v>
      </c>
      <c r="BM30" s="23">
        <f t="shared" si="33"/>
        <v>6.0345711541732925</v>
      </c>
      <c r="BN30" s="23">
        <f t="shared" si="131"/>
        <v>39.880094245826704</v>
      </c>
      <c r="BO30" s="23"/>
      <c r="BP30" s="44">
        <f t="shared" si="4"/>
        <v>0</v>
      </c>
      <c r="BQ30" s="44">
        <v>0</v>
      </c>
      <c r="BR30" s="2">
        <f t="shared" si="132"/>
        <v>0</v>
      </c>
      <c r="BS30" s="44"/>
      <c r="BT30" s="23"/>
      <c r="BU30" s="28">
        <f t="shared" si="36"/>
        <v>146.56</v>
      </c>
      <c r="BV30" s="28">
        <f t="shared" si="37"/>
        <v>146.56</v>
      </c>
      <c r="BW30" s="2">
        <f t="shared" si="133"/>
        <v>0.86856985449853041</v>
      </c>
      <c r="BX30" s="44"/>
      <c r="BY30" s="23">
        <f t="shared" si="5"/>
        <v>27737.845964445994</v>
      </c>
      <c r="BZ30" s="23">
        <f t="shared" si="39"/>
        <v>6.0345711541732925</v>
      </c>
      <c r="CA30" s="23">
        <f t="shared" si="134"/>
        <v>39.880094245826704</v>
      </c>
      <c r="CB30" s="23"/>
      <c r="CC30" s="28"/>
      <c r="CD30" s="28"/>
      <c r="CE30" s="136"/>
      <c r="CF30" s="44"/>
      <c r="CG30" s="23"/>
      <c r="CH30" s="23"/>
      <c r="CI30" s="23"/>
      <c r="CJ30" s="47"/>
      <c r="CK30" s="47">
        <f t="shared" si="41"/>
        <v>1193.5857504081725</v>
      </c>
      <c r="CL30" s="132">
        <f t="shared" si="42"/>
        <v>1.0105199251048285</v>
      </c>
      <c r="CM30" s="23">
        <f t="shared" si="43"/>
        <v>-15541.338914395819</v>
      </c>
      <c r="CN30" s="23">
        <f t="shared" si="44"/>
        <v>-3.3811318885488326</v>
      </c>
    </row>
    <row r="31" spans="1:93" s="54" customFormat="1" ht="22.5" customHeight="1" x14ac:dyDescent="0.25">
      <c r="A31" s="9">
        <v>20</v>
      </c>
      <c r="B31" s="10" t="s">
        <v>22</v>
      </c>
      <c r="C31" s="11">
        <v>2890.8</v>
      </c>
      <c r="D31" s="11">
        <v>3572.8</v>
      </c>
      <c r="E31" s="11">
        <f t="shared" si="137"/>
        <v>3572.8</v>
      </c>
      <c r="F31" s="11">
        <v>2846.5</v>
      </c>
      <c r="G31" s="11">
        <v>726.3</v>
      </c>
      <c r="H31" s="19">
        <v>3.671E-2</v>
      </c>
      <c r="I31" s="11">
        <f t="shared" si="6"/>
        <v>131.157488</v>
      </c>
      <c r="J31" s="12">
        <f t="shared" si="7"/>
        <v>45.914665399999997</v>
      </c>
      <c r="K31" s="12"/>
      <c r="L31" s="25">
        <v>48.68</v>
      </c>
      <c r="M31" s="25">
        <v>48.68</v>
      </c>
      <c r="N31" s="2">
        <f t="shared" si="8"/>
        <v>0.37115684923761272</v>
      </c>
      <c r="O31" s="44"/>
      <c r="P31" s="23">
        <f t="shared" si="107"/>
        <v>103157.89334112</v>
      </c>
      <c r="Q31" s="23">
        <f t="shared" si="9"/>
        <v>28.873122856336764</v>
      </c>
      <c r="R31" s="23">
        <f t="shared" si="10"/>
        <v>17.04154254366323</v>
      </c>
      <c r="S31" s="23"/>
      <c r="T31" s="25">
        <v>84.07</v>
      </c>
      <c r="U31" s="25">
        <v>84.07</v>
      </c>
      <c r="V31" s="2">
        <f t="shared" si="12"/>
        <v>0.64098513384153855</v>
      </c>
      <c r="W31" s="44"/>
      <c r="X31" s="23">
        <f t="shared" si="113"/>
        <v>58894.204741120011</v>
      </c>
      <c r="Y31" s="23">
        <f t="shared" si="13"/>
        <v>16.484047453291538</v>
      </c>
      <c r="Z31" s="23">
        <f t="shared" si="14"/>
        <v>29.430617946708459</v>
      </c>
      <c r="AA31" s="23"/>
      <c r="AB31" s="25">
        <v>95.45</v>
      </c>
      <c r="AC31" s="25">
        <v>95.45</v>
      </c>
      <c r="AD31" s="2">
        <f t="shared" si="16"/>
        <v>0.72775105299363463</v>
      </c>
      <c r="AE31" s="44"/>
      <c r="AF31" s="23">
        <f t="shared" si="119"/>
        <v>44660.783541119999</v>
      </c>
      <c r="AG31" s="23">
        <f t="shared" si="17"/>
        <v>12.500219307299597</v>
      </c>
      <c r="AH31" s="23">
        <f t="shared" si="18"/>
        <v>33.414446092700402</v>
      </c>
      <c r="AI31" s="23"/>
      <c r="AJ31" s="25">
        <v>129.35</v>
      </c>
      <c r="AK31" s="25">
        <v>129.35</v>
      </c>
      <c r="AL31" s="2">
        <f t="shared" si="20"/>
        <v>0.98621894923757603</v>
      </c>
      <c r="AM31" s="44"/>
      <c r="AN31" s="23">
        <f t="shared" si="0"/>
        <v>2260.6975411200078</v>
      </c>
      <c r="AO31" s="23">
        <f t="shared" si="21"/>
        <v>0.63275233461710922</v>
      </c>
      <c r="AP31" s="23">
        <f t="shared" si="22"/>
        <v>45.281913065382888</v>
      </c>
      <c r="AQ31" s="23"/>
      <c r="AR31" s="25">
        <v>109.75253939628601</v>
      </c>
      <c r="AS31" s="25">
        <v>109.75253939628601</v>
      </c>
      <c r="AT31" s="2">
        <f t="shared" si="135"/>
        <v>0.83679964499080683</v>
      </c>
      <c r="AU31" s="44"/>
      <c r="AV31" s="23">
        <f t="shared" si="1"/>
        <v>26772.025416609235</v>
      </c>
      <c r="AW31" s="23">
        <f t="shared" si="25"/>
        <v>7.4932896934083164</v>
      </c>
      <c r="AX31" s="23">
        <f t="shared" si="136"/>
        <v>38.421375706591682</v>
      </c>
      <c r="AY31" s="23"/>
      <c r="AZ31" s="28">
        <v>89.57</v>
      </c>
      <c r="BA31" s="28">
        <v>89.57</v>
      </c>
      <c r="BB31" s="2">
        <f t="shared" si="128"/>
        <v>0.68291945329114567</v>
      </c>
      <c r="BC31" s="44"/>
      <c r="BD31" s="23">
        <f t="shared" si="2"/>
        <v>52015.134741120011</v>
      </c>
      <c r="BE31" s="23">
        <f t="shared" si="29"/>
        <v>14.558647206986119</v>
      </c>
      <c r="BF31" s="23">
        <f t="shared" si="129"/>
        <v>31.356018193013877</v>
      </c>
      <c r="BG31" s="23"/>
      <c r="BH31" s="28">
        <v>78.14</v>
      </c>
      <c r="BI31" s="28">
        <v>78.14</v>
      </c>
      <c r="BJ31" s="2">
        <f t="shared" si="130"/>
        <v>0.59577231305314415</v>
      </c>
      <c r="BK31" s="44"/>
      <c r="BL31" s="23">
        <f t="shared" si="3"/>
        <v>66311.092941120005</v>
      </c>
      <c r="BM31" s="23">
        <f t="shared" si="33"/>
        <v>18.559978991580834</v>
      </c>
      <c r="BN31" s="23">
        <f t="shared" si="131"/>
        <v>27.354686408419166</v>
      </c>
      <c r="BO31" s="23"/>
      <c r="BP31" s="44">
        <f t="shared" si="4"/>
        <v>5.07</v>
      </c>
      <c r="BQ31" s="44">
        <v>5.07</v>
      </c>
      <c r="BR31" s="2">
        <f t="shared" si="132"/>
        <v>3.865581811081957E-2</v>
      </c>
      <c r="BS31" s="44"/>
      <c r="BT31" s="23"/>
      <c r="BU31" s="28">
        <f t="shared" si="36"/>
        <v>83.210000000000008</v>
      </c>
      <c r="BV31" s="28">
        <f t="shared" si="37"/>
        <v>83.210000000000008</v>
      </c>
      <c r="BW31" s="2">
        <f t="shared" si="133"/>
        <v>0.63442813116396379</v>
      </c>
      <c r="BX31" s="44"/>
      <c r="BY31" s="23">
        <f t="shared" si="5"/>
        <v>59969.841141119992</v>
      </c>
      <c r="BZ31" s="23">
        <f t="shared" si="39"/>
        <v>16.78511003725929</v>
      </c>
      <c r="CA31" s="23">
        <f t="shared" si="134"/>
        <v>29.129555362740707</v>
      </c>
      <c r="CB31" s="23"/>
      <c r="CC31" s="28"/>
      <c r="CD31" s="28"/>
      <c r="CE31" s="136"/>
      <c r="CF31" s="44"/>
      <c r="CG31" s="23"/>
      <c r="CH31" s="23"/>
      <c r="CI31" s="23"/>
      <c r="CJ31" s="47"/>
      <c r="CK31" s="47">
        <f t="shared" si="41"/>
        <v>640.08253939628594</v>
      </c>
      <c r="CL31" s="2">
        <f t="shared" si="42"/>
        <v>0.69717988782232543</v>
      </c>
      <c r="CM31" s="23">
        <f t="shared" si="43"/>
        <v>354071.8322633293</v>
      </c>
      <c r="CN31" s="23">
        <f t="shared" si="44"/>
        <v>99.102057843520285</v>
      </c>
    </row>
    <row r="32" spans="1:93" s="54" customFormat="1" ht="23.25" customHeight="1" x14ac:dyDescent="0.25">
      <c r="A32" s="9">
        <v>21</v>
      </c>
      <c r="B32" s="20" t="s">
        <v>23</v>
      </c>
      <c r="C32" s="11">
        <v>3155.9</v>
      </c>
      <c r="D32" s="11">
        <v>3353.7000000000003</v>
      </c>
      <c r="E32" s="11">
        <f t="shared" si="137"/>
        <v>3353.7000000000003</v>
      </c>
      <c r="F32" s="11">
        <v>3154.8</v>
      </c>
      <c r="G32" s="11">
        <v>198.9</v>
      </c>
      <c r="H32" s="19">
        <v>3.671E-2</v>
      </c>
      <c r="I32" s="11">
        <f t="shared" si="6"/>
        <v>123.114327</v>
      </c>
      <c r="J32" s="12">
        <f t="shared" si="7"/>
        <v>45.914665399999997</v>
      </c>
      <c r="K32" s="12"/>
      <c r="L32" s="27">
        <v>43.2</v>
      </c>
      <c r="M32" s="27">
        <v>43.2</v>
      </c>
      <c r="N32" s="22">
        <f t="shared" si="8"/>
        <v>0.35089336109517133</v>
      </c>
      <c r="O32" s="45">
        <v>1</v>
      </c>
      <c r="P32" s="24">
        <f t="shared" si="107"/>
        <v>99952.045351980007</v>
      </c>
      <c r="Q32" s="24">
        <f t="shared" si="9"/>
        <v>29.803514134233829</v>
      </c>
      <c r="R32" s="24">
        <f t="shared" si="10"/>
        <v>16.111151265766168</v>
      </c>
      <c r="S32" s="23"/>
      <c r="T32" s="25">
        <v>92.98</v>
      </c>
      <c r="U32" s="25">
        <v>92.98</v>
      </c>
      <c r="V32" s="2">
        <f t="shared" si="12"/>
        <v>0.75523297950530166</v>
      </c>
      <c r="W32" s="45"/>
      <c r="X32" s="23">
        <f t="shared" si="113"/>
        <v>37690.208151979998</v>
      </c>
      <c r="Y32" s="23">
        <f t="shared" si="13"/>
        <v>11.238395846969018</v>
      </c>
      <c r="Z32" s="23">
        <f t="shared" si="14"/>
        <v>34.676269553030984</v>
      </c>
      <c r="AA32" s="23"/>
      <c r="AB32" s="25">
        <v>97.03</v>
      </c>
      <c r="AC32" s="25">
        <v>97.03</v>
      </c>
      <c r="AD32" s="2">
        <f t="shared" si="16"/>
        <v>0.78812923210797392</v>
      </c>
      <c r="AE32" s="45"/>
      <c r="AF32" s="23">
        <f t="shared" si="119"/>
        <v>32624.711151980002</v>
      </c>
      <c r="AG32" s="23">
        <f t="shared" si="17"/>
        <v>9.7279754158034404</v>
      </c>
      <c r="AH32" s="23">
        <f t="shared" si="18"/>
        <v>36.186689984196562</v>
      </c>
      <c r="AI32" s="23"/>
      <c r="AJ32" s="25">
        <v>122.65</v>
      </c>
      <c r="AK32" s="25">
        <v>122.65</v>
      </c>
      <c r="AL32" s="2">
        <f t="shared" si="20"/>
        <v>0.99622848931302688</v>
      </c>
      <c r="AM32" s="45"/>
      <c r="AN32" s="23">
        <f t="shared" si="0"/>
        <v>580.75235197999655</v>
      </c>
      <c r="AO32" s="23">
        <f t="shared" si="21"/>
        <v>0.17316765124489267</v>
      </c>
      <c r="AP32" s="23">
        <f t="shared" si="22"/>
        <v>45.741497748755108</v>
      </c>
      <c r="AQ32" s="23"/>
      <c r="AR32" s="25">
        <v>109.53002429008484</v>
      </c>
      <c r="AS32" s="25">
        <v>109.53002429008484</v>
      </c>
      <c r="AT32" s="2">
        <f t="shared" si="24"/>
        <v>0.8896610732403617</v>
      </c>
      <c r="AU32" s="45"/>
      <c r="AV32" s="23">
        <f t="shared" si="1"/>
        <v>16990.430771399293</v>
      </c>
      <c r="AW32" s="23">
        <f t="shared" si="25"/>
        <v>5.0661749027639003</v>
      </c>
      <c r="AX32" s="23">
        <f t="shared" si="26"/>
        <v>40.848490497236099</v>
      </c>
      <c r="AY32" s="23"/>
      <c r="AZ32" s="28">
        <v>84.3</v>
      </c>
      <c r="BA32" s="28">
        <v>84.3</v>
      </c>
      <c r="BB32" s="2">
        <f t="shared" si="128"/>
        <v>0.68472940602599397</v>
      </c>
      <c r="BC32" s="45"/>
      <c r="BD32" s="23">
        <f t="shared" si="2"/>
        <v>48546.63135198001</v>
      </c>
      <c r="BE32" s="23">
        <f t="shared" si="29"/>
        <v>14.475543832775742</v>
      </c>
      <c r="BF32" s="23">
        <f t="shared" si="129"/>
        <v>31.439121567224259</v>
      </c>
      <c r="BG32" s="23"/>
      <c r="BH32" s="28">
        <v>71.08</v>
      </c>
      <c r="BI32" s="28">
        <v>71.08</v>
      </c>
      <c r="BJ32" s="2">
        <f t="shared" si="130"/>
        <v>0.57734953950566614</v>
      </c>
      <c r="BK32" s="45"/>
      <c r="BL32" s="23">
        <f t="shared" si="3"/>
        <v>65081.414151980003</v>
      </c>
      <c r="BM32" s="23">
        <f t="shared" si="33"/>
        <v>19.405854474753259</v>
      </c>
      <c r="BN32" s="23">
        <f t="shared" si="131"/>
        <v>26.508810925246738</v>
      </c>
      <c r="BO32" s="23"/>
      <c r="BP32" s="44">
        <f t="shared" si="4"/>
        <v>11.16</v>
      </c>
      <c r="BQ32" s="44">
        <v>11.16</v>
      </c>
      <c r="BR32" s="2">
        <f t="shared" si="132"/>
        <v>9.0647451616252595E-2</v>
      </c>
      <c r="BS32" s="45"/>
      <c r="BT32" s="23"/>
      <c r="BU32" s="28">
        <f t="shared" si="36"/>
        <v>82.24</v>
      </c>
      <c r="BV32" s="28">
        <f t="shared" si="37"/>
        <v>82.24</v>
      </c>
      <c r="BW32" s="2">
        <f t="shared" si="133"/>
        <v>0.66799699112191868</v>
      </c>
      <c r="BX32" s="45"/>
      <c r="BY32" s="23">
        <f t="shared" si="5"/>
        <v>51123.155751980012</v>
      </c>
      <c r="BZ32" s="23">
        <f t="shared" si="39"/>
        <v>15.243807064430333</v>
      </c>
      <c r="CA32" s="23">
        <f t="shared" si="134"/>
        <v>30.670858335569665</v>
      </c>
      <c r="CB32" s="23"/>
      <c r="CC32" s="28"/>
      <c r="CD32" s="28"/>
      <c r="CE32" s="136"/>
      <c r="CF32" s="45"/>
      <c r="CG32" s="23"/>
      <c r="CH32" s="23"/>
      <c r="CI32" s="23"/>
      <c r="CJ32" s="47"/>
      <c r="CK32" s="47">
        <f t="shared" si="41"/>
        <v>631.93002429008482</v>
      </c>
      <c r="CL32" s="2">
        <f t="shared" si="42"/>
        <v>0.73326736177282104</v>
      </c>
      <c r="CM32" s="23">
        <f>AN32+AV32+BD32+BL32</f>
        <v>131199.2286273393</v>
      </c>
      <c r="CN32" s="23">
        <f>AO32+AW32+BE32+BM32</f>
        <v>39.120740861537797</v>
      </c>
      <c r="CO32" s="54" t="s">
        <v>63</v>
      </c>
    </row>
    <row r="33" spans="1:92" s="54" customFormat="1" ht="33.75" customHeight="1" x14ac:dyDescent="0.25">
      <c r="A33" s="30">
        <v>22</v>
      </c>
      <c r="B33" s="29" t="s">
        <v>24</v>
      </c>
      <c r="C33" s="31">
        <v>4864</v>
      </c>
      <c r="D33" s="31">
        <v>4863.6000000000004</v>
      </c>
      <c r="E33" s="31">
        <f t="shared" si="137"/>
        <v>4863.6000000000004</v>
      </c>
      <c r="F33" s="31">
        <v>4863.6000000000004</v>
      </c>
      <c r="G33" s="31"/>
      <c r="H33" s="32">
        <v>3.5950000000000003E-2</v>
      </c>
      <c r="I33" s="31">
        <f t="shared" si="6"/>
        <v>174.84642000000002</v>
      </c>
      <c r="J33" s="33">
        <f t="shared" si="7"/>
        <v>44.964103000000001</v>
      </c>
      <c r="K33" s="33"/>
      <c r="L33" s="34">
        <f>M33-O33*0.047</f>
        <v>133.41753400000002</v>
      </c>
      <c r="M33" s="34">
        <v>153.65</v>
      </c>
      <c r="N33" s="35">
        <f t="shared" si="8"/>
        <v>0.76305556613626979</v>
      </c>
      <c r="O33" s="43">
        <v>430.47800000000001</v>
      </c>
      <c r="P33" s="36">
        <f t="shared" si="107"/>
        <v>51816.764875640009</v>
      </c>
      <c r="Q33" s="36">
        <f t="shared" si="9"/>
        <v>10.653993929525456</v>
      </c>
      <c r="R33" s="36">
        <f t="shared" si="10"/>
        <v>34.310109070474546</v>
      </c>
      <c r="S33" s="36"/>
      <c r="T33" s="34">
        <f>U33-W33*0.047</f>
        <v>205.48723447</v>
      </c>
      <c r="U33" s="34">
        <v>217.96</v>
      </c>
      <c r="V33" s="35">
        <f t="shared" si="12"/>
        <v>1.1752441626771652</v>
      </c>
      <c r="W33" s="43">
        <v>265.37799000000001</v>
      </c>
      <c r="X33" s="36">
        <f t="shared" si="113"/>
        <v>-38323.692290207779</v>
      </c>
      <c r="Y33" s="36">
        <f t="shared" si="13"/>
        <v>-7.8796965807648194</v>
      </c>
      <c r="Z33" s="36">
        <f t="shared" si="14"/>
        <v>52.843799580764824</v>
      </c>
      <c r="AA33" s="36"/>
      <c r="AB33" s="34">
        <f>AC33-AE33*0.047</f>
        <v>196.651106301</v>
      </c>
      <c r="AC33" s="34">
        <v>218.43</v>
      </c>
      <c r="AD33" s="35">
        <f t="shared" si="16"/>
        <v>1.124707650868688</v>
      </c>
      <c r="AE33" s="43">
        <v>463.380717</v>
      </c>
      <c r="AF33" s="36">
        <f t="shared" si="119"/>
        <v>-27271.99334411271</v>
      </c>
      <c r="AG33" s="36">
        <f t="shared" si="17"/>
        <v>-5.6073676585477239</v>
      </c>
      <c r="AH33" s="36">
        <f t="shared" si="18"/>
        <v>50.571470658547732</v>
      </c>
      <c r="AI33" s="36"/>
      <c r="AJ33" s="34">
        <f>AK33-AM33*0.047</f>
        <v>262.87652766190001</v>
      </c>
      <c r="AK33" s="34">
        <v>284.79000000000002</v>
      </c>
      <c r="AL33" s="35">
        <f t="shared" si="20"/>
        <v>1.5034710328178293</v>
      </c>
      <c r="AM33" s="43">
        <v>466.24409229999998</v>
      </c>
      <c r="AN33" s="36">
        <f t="shared" si="0"/>
        <v>-110102.7768570448</v>
      </c>
      <c r="AO33" s="36">
        <f t="shared" si="21"/>
        <v>-22.638123377137262</v>
      </c>
      <c r="AP33" s="36">
        <f t="shared" si="22"/>
        <v>67.602226377137271</v>
      </c>
      <c r="AQ33" s="36"/>
      <c r="AR33" s="34">
        <f>AS33-AU33*0.047</f>
        <v>223.11876713590857</v>
      </c>
      <c r="AS33" s="34">
        <v>244.28347829100858</v>
      </c>
      <c r="AT33" s="35">
        <f t="shared" si="24"/>
        <v>1.276084275193673</v>
      </c>
      <c r="AU33" s="43">
        <v>450.31300329999999</v>
      </c>
      <c r="AV33" s="36">
        <f t="shared" si="1"/>
        <v>-60376.155456766253</v>
      </c>
      <c r="AW33" s="36">
        <f t="shared" si="25"/>
        <v>-12.413881786488661</v>
      </c>
      <c r="AX33" s="36">
        <f t="shared" si="26"/>
        <v>57.377984786488661</v>
      </c>
      <c r="AY33" s="36"/>
      <c r="AZ33" s="34">
        <f>BA33-BC33*0.047</f>
        <v>185.68851652270001</v>
      </c>
      <c r="BA33" s="37">
        <v>205.77</v>
      </c>
      <c r="BB33" s="35">
        <f t="shared" si="128"/>
        <v>1.0620092565961601</v>
      </c>
      <c r="BC33" s="43">
        <v>427.26560589999997</v>
      </c>
      <c r="BD33" s="36">
        <f t="shared" si="2"/>
        <v>-13560.643804801784</v>
      </c>
      <c r="BE33" s="36">
        <f t="shared" si="29"/>
        <v>-2.7881906005431745</v>
      </c>
      <c r="BF33" s="36">
        <f t="shared" si="129"/>
        <v>47.752293600543176</v>
      </c>
      <c r="BG33" s="36"/>
      <c r="BH33" s="34">
        <f>BI33-BK33*0.047</f>
        <v>152.08703083591999</v>
      </c>
      <c r="BI33" s="37">
        <v>171.14</v>
      </c>
      <c r="BJ33" s="35">
        <f t="shared" si="130"/>
        <v>0.869832112295579</v>
      </c>
      <c r="BK33" s="43">
        <v>405.38232263999998</v>
      </c>
      <c r="BL33" s="36">
        <f t="shared" si="3"/>
        <v>28466.078403081461</v>
      </c>
      <c r="BM33" s="36">
        <f t="shared" si="33"/>
        <v>5.8528823100340199</v>
      </c>
      <c r="BN33" s="36">
        <f t="shared" si="131"/>
        <v>39.111220689965982</v>
      </c>
      <c r="BO33" s="36"/>
      <c r="BP33" s="43">
        <f t="shared" si="4"/>
        <v>36.657030835919997</v>
      </c>
      <c r="BQ33" s="43">
        <v>55.71</v>
      </c>
      <c r="BR33" s="35">
        <f t="shared" si="132"/>
        <v>0.20965273887746738</v>
      </c>
      <c r="BS33" s="43">
        <v>405.38232263999998</v>
      </c>
      <c r="BT33" s="36"/>
      <c r="BU33" s="34">
        <f t="shared" si="36"/>
        <v>188.74406167183997</v>
      </c>
      <c r="BV33" s="37">
        <f t="shared" si="37"/>
        <v>226.85</v>
      </c>
      <c r="BW33" s="35">
        <f t="shared" si="133"/>
        <v>1.0794848511730464</v>
      </c>
      <c r="BX33" s="43">
        <f t="shared" si="46"/>
        <v>810.76464527999997</v>
      </c>
      <c r="BY33" s="36">
        <f t="shared" si="5"/>
        <v>-17382.336344637097</v>
      </c>
      <c r="BZ33" s="36">
        <f t="shared" si="39"/>
        <v>-3.5739650350845249</v>
      </c>
      <c r="CA33" s="36">
        <f t="shared" si="134"/>
        <v>48.538068035084528</v>
      </c>
      <c r="CB33" s="36"/>
      <c r="CC33" s="34"/>
      <c r="CD33" s="37">
        <v>35.11</v>
      </c>
      <c r="CE33" s="135">
        <f t="shared" si="47"/>
        <v>7.7348364870287761E-2</v>
      </c>
      <c r="CF33" s="43">
        <f t="shared" si="48"/>
        <v>453.92039067508449</v>
      </c>
      <c r="CG33" s="43">
        <f>CD33-CF33*0.047</f>
        <v>13.775741638271029</v>
      </c>
      <c r="CH33" s="36">
        <f>CG33*$D$2</f>
        <v>17229.871096651106</v>
      </c>
      <c r="CI33" s="36">
        <f>CH33/D33</f>
        <v>3.5426168057922331</v>
      </c>
      <c r="CJ33" s="48"/>
      <c r="CK33" s="48">
        <f t="shared" si="41"/>
        <v>1395.9837477633487</v>
      </c>
      <c r="CL33" s="132">
        <f>AVERAGE(N33,V33,AD33,AL33,AT33,BB33,BW33)</f>
        <v>1.1405795422089759</v>
      </c>
      <c r="CM33" s="36">
        <f>P33+X33+AF33+AN33+AV33+BD33+BL33</f>
        <v>-169352.41847421185</v>
      </c>
      <c r="CN33" s="36">
        <f>Q33+Y33+AG33+AO33+AW33+BE33+BM33</f>
        <v>-34.820383763922166</v>
      </c>
    </row>
    <row r="35" spans="1:92" x14ac:dyDescent="0.25">
      <c r="BS35" s="1" t="s">
        <v>65</v>
      </c>
      <c r="CF35" s="1" t="s">
        <v>65</v>
      </c>
    </row>
    <row r="36" spans="1:92" x14ac:dyDescent="0.25">
      <c r="L36" s="21"/>
      <c r="M36" s="21"/>
    </row>
    <row r="45" spans="1:92" x14ac:dyDescent="0.25">
      <c r="B45" s="40"/>
      <c r="O45" s="40"/>
      <c r="W45" s="40"/>
      <c r="AE45" s="40"/>
      <c r="AM45" s="40"/>
      <c r="AU45" s="40"/>
      <c r="BC45" s="40"/>
      <c r="BK45" s="40"/>
    </row>
    <row r="46" spans="1:92" x14ac:dyDescent="0.25">
      <c r="B46" s="42"/>
      <c r="O46" s="41"/>
      <c r="W46" s="41"/>
      <c r="AE46" s="41"/>
      <c r="AM46" s="41"/>
      <c r="AU46" s="41"/>
      <c r="BC46" s="41"/>
      <c r="BK46" s="41"/>
    </row>
    <row r="47" spans="1:92" x14ac:dyDescent="0.25">
      <c r="B47" s="42"/>
      <c r="O47" s="41"/>
      <c r="W47" s="41"/>
      <c r="AE47" s="41"/>
      <c r="AM47" s="41"/>
      <c r="AU47" s="41"/>
      <c r="BC47" s="41"/>
      <c r="BK47" s="41"/>
    </row>
    <row r="48" spans="1:92" x14ac:dyDescent="0.25">
      <c r="B48" s="42"/>
      <c r="O48" s="41"/>
      <c r="W48" s="41"/>
      <c r="AE48" s="41"/>
      <c r="AM48" s="41"/>
      <c r="AU48" s="41"/>
      <c r="BC48" s="41"/>
      <c r="BK48" s="41"/>
    </row>
    <row r="49" spans="2:63" x14ac:dyDescent="0.25">
      <c r="B49" s="42"/>
      <c r="O49" s="41"/>
      <c r="W49" s="41"/>
      <c r="AE49" s="41"/>
      <c r="AM49" s="41"/>
      <c r="AU49" s="41"/>
      <c r="BC49" s="41"/>
      <c r="BK49" s="41"/>
    </row>
    <row r="50" spans="2:63" x14ac:dyDescent="0.25">
      <c r="B50" s="42"/>
      <c r="O50" s="41"/>
      <c r="W50" s="41"/>
      <c r="AE50" s="41"/>
      <c r="AM50" s="41"/>
      <c r="AU50" s="41"/>
      <c r="BC50" s="41"/>
      <c r="BK50" s="41"/>
    </row>
    <row r="51" spans="2:63" x14ac:dyDescent="0.25">
      <c r="B51" s="42"/>
      <c r="O51" s="41"/>
      <c r="W51" s="41"/>
      <c r="AE51" s="41"/>
      <c r="AM51" s="41"/>
      <c r="AU51" s="41"/>
      <c r="BC51" s="41"/>
      <c r="BK51" s="41"/>
    </row>
    <row r="52" spans="2:63" x14ac:dyDescent="0.25">
      <c r="B52" s="42"/>
      <c r="O52" s="41"/>
      <c r="W52" s="41"/>
      <c r="AE52" s="41"/>
      <c r="AM52" s="41"/>
      <c r="AU52" s="41"/>
      <c r="BC52" s="41"/>
      <c r="BK52" s="41"/>
    </row>
    <row r="53" spans="2:63" x14ac:dyDescent="0.25">
      <c r="B53" s="42"/>
      <c r="O53" s="41"/>
      <c r="W53" s="41"/>
      <c r="AE53" s="41"/>
      <c r="AM53" s="41"/>
      <c r="AU53" s="41"/>
      <c r="BC53" s="41"/>
      <c r="BK53" s="41"/>
    </row>
    <row r="54" spans="2:63" x14ac:dyDescent="0.25">
      <c r="B54" s="42"/>
      <c r="O54" s="41"/>
      <c r="W54" s="41"/>
      <c r="AE54" s="41"/>
      <c r="AM54" s="41"/>
      <c r="AU54" s="41"/>
      <c r="BC54" s="41"/>
      <c r="BK54" s="41"/>
    </row>
  </sheetData>
  <mergeCells count="14">
    <mergeCell ref="AB4:AH4"/>
    <mergeCell ref="CL4:CN4"/>
    <mergeCell ref="L4:R4"/>
    <mergeCell ref="T4:Z4"/>
    <mergeCell ref="A1:R1"/>
    <mergeCell ref="A4:A5"/>
    <mergeCell ref="D4:J4"/>
    <mergeCell ref="AJ4:AP4"/>
    <mergeCell ref="AR4:AX4"/>
    <mergeCell ref="AZ4:BF4"/>
    <mergeCell ref="BH4:BN4"/>
    <mergeCell ref="BP4:BS4"/>
    <mergeCell ref="BU4:CA4"/>
    <mergeCell ref="CC4:CI4"/>
  </mergeCells>
  <pageMargins left="0.27559055118110237" right="0.31496062992125984" top="0.39370078740157483" bottom="0.39370078740157483" header="0" footer="0"/>
  <pageSetup paperSize="9" scale="11" orientation="portrait" horizontalDpi="4294967293" verticalDpi="4294967293" r:id="rId1"/>
  <colBreaks count="3" manualBreakCount="3">
    <brk id="26" max="1048575" man="1"/>
    <brk id="49" max="1048575" man="1"/>
    <brk id="5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zoomScaleNormal="100" zoomScaleSheetLayoutView="70" workbookViewId="0">
      <pane xSplit="1" topLeftCell="B1" activePane="topRight" state="frozen"/>
      <selection activeCell="E24" sqref="E24"/>
      <selection pane="topRight" activeCell="B19" sqref="B19"/>
    </sheetView>
  </sheetViews>
  <sheetFormatPr defaultRowHeight="12.75" x14ac:dyDescent="0.2"/>
  <cols>
    <col min="1" max="1" width="21.7109375" style="57" bestFit="1" customWidth="1"/>
    <col min="2" max="9" width="11.5703125" style="57" customWidth="1"/>
    <col min="10" max="19" width="12.7109375" style="57" customWidth="1"/>
    <col min="20" max="20" width="16.42578125" style="57" customWidth="1"/>
    <col min="21" max="21" width="3.85546875" style="57" customWidth="1"/>
    <col min="22" max="256" width="9.140625" style="57"/>
    <col min="257" max="257" width="21.7109375" style="57" bestFit="1" customWidth="1"/>
    <col min="258" max="265" width="11.5703125" style="57" customWidth="1"/>
    <col min="266" max="275" width="12.7109375" style="57" customWidth="1"/>
    <col min="276" max="276" width="16.42578125" style="57" customWidth="1"/>
    <col min="277" max="277" width="3.85546875" style="57" customWidth="1"/>
    <col min="278" max="512" width="9.140625" style="57"/>
    <col min="513" max="513" width="21.7109375" style="57" bestFit="1" customWidth="1"/>
    <col min="514" max="521" width="11.5703125" style="57" customWidth="1"/>
    <col min="522" max="531" width="12.7109375" style="57" customWidth="1"/>
    <col min="532" max="532" width="16.42578125" style="57" customWidth="1"/>
    <col min="533" max="533" width="3.85546875" style="57" customWidth="1"/>
    <col min="534" max="768" width="9.140625" style="57"/>
    <col min="769" max="769" width="21.7109375" style="57" bestFit="1" customWidth="1"/>
    <col min="770" max="777" width="11.5703125" style="57" customWidth="1"/>
    <col min="778" max="787" width="12.7109375" style="57" customWidth="1"/>
    <col min="788" max="788" width="16.42578125" style="57" customWidth="1"/>
    <col min="789" max="789" width="3.85546875" style="57" customWidth="1"/>
    <col min="790" max="1024" width="9.140625" style="57"/>
    <col min="1025" max="1025" width="21.7109375" style="57" bestFit="1" customWidth="1"/>
    <col min="1026" max="1033" width="11.5703125" style="57" customWidth="1"/>
    <col min="1034" max="1043" width="12.7109375" style="57" customWidth="1"/>
    <col min="1044" max="1044" width="16.42578125" style="57" customWidth="1"/>
    <col min="1045" max="1045" width="3.85546875" style="57" customWidth="1"/>
    <col min="1046" max="1280" width="9.140625" style="57"/>
    <col min="1281" max="1281" width="21.7109375" style="57" bestFit="1" customWidth="1"/>
    <col min="1282" max="1289" width="11.5703125" style="57" customWidth="1"/>
    <col min="1290" max="1299" width="12.7109375" style="57" customWidth="1"/>
    <col min="1300" max="1300" width="16.42578125" style="57" customWidth="1"/>
    <col min="1301" max="1301" width="3.85546875" style="57" customWidth="1"/>
    <col min="1302" max="1536" width="9.140625" style="57"/>
    <col min="1537" max="1537" width="21.7109375" style="57" bestFit="1" customWidth="1"/>
    <col min="1538" max="1545" width="11.5703125" style="57" customWidth="1"/>
    <col min="1546" max="1555" width="12.7109375" style="57" customWidth="1"/>
    <col min="1556" max="1556" width="16.42578125" style="57" customWidth="1"/>
    <col min="1557" max="1557" width="3.85546875" style="57" customWidth="1"/>
    <col min="1558" max="1792" width="9.140625" style="57"/>
    <col min="1793" max="1793" width="21.7109375" style="57" bestFit="1" customWidth="1"/>
    <col min="1794" max="1801" width="11.5703125" style="57" customWidth="1"/>
    <col min="1802" max="1811" width="12.7109375" style="57" customWidth="1"/>
    <col min="1812" max="1812" width="16.42578125" style="57" customWidth="1"/>
    <col min="1813" max="1813" width="3.85546875" style="57" customWidth="1"/>
    <col min="1814" max="2048" width="9.140625" style="57"/>
    <col min="2049" max="2049" width="21.7109375" style="57" bestFit="1" customWidth="1"/>
    <col min="2050" max="2057" width="11.5703125" style="57" customWidth="1"/>
    <col min="2058" max="2067" width="12.7109375" style="57" customWidth="1"/>
    <col min="2068" max="2068" width="16.42578125" style="57" customWidth="1"/>
    <col min="2069" max="2069" width="3.85546875" style="57" customWidth="1"/>
    <col min="2070" max="2304" width="9.140625" style="57"/>
    <col min="2305" max="2305" width="21.7109375" style="57" bestFit="1" customWidth="1"/>
    <col min="2306" max="2313" width="11.5703125" style="57" customWidth="1"/>
    <col min="2314" max="2323" width="12.7109375" style="57" customWidth="1"/>
    <col min="2324" max="2324" width="16.42578125" style="57" customWidth="1"/>
    <col min="2325" max="2325" width="3.85546875" style="57" customWidth="1"/>
    <col min="2326" max="2560" width="9.140625" style="57"/>
    <col min="2561" max="2561" width="21.7109375" style="57" bestFit="1" customWidth="1"/>
    <col min="2562" max="2569" width="11.5703125" style="57" customWidth="1"/>
    <col min="2570" max="2579" width="12.7109375" style="57" customWidth="1"/>
    <col min="2580" max="2580" width="16.42578125" style="57" customWidth="1"/>
    <col min="2581" max="2581" width="3.85546875" style="57" customWidth="1"/>
    <col min="2582" max="2816" width="9.140625" style="57"/>
    <col min="2817" max="2817" width="21.7109375" style="57" bestFit="1" customWidth="1"/>
    <col min="2818" max="2825" width="11.5703125" style="57" customWidth="1"/>
    <col min="2826" max="2835" width="12.7109375" style="57" customWidth="1"/>
    <col min="2836" max="2836" width="16.42578125" style="57" customWidth="1"/>
    <col min="2837" max="2837" width="3.85546875" style="57" customWidth="1"/>
    <col min="2838" max="3072" width="9.140625" style="57"/>
    <col min="3073" max="3073" width="21.7109375" style="57" bestFit="1" customWidth="1"/>
    <col min="3074" max="3081" width="11.5703125" style="57" customWidth="1"/>
    <col min="3082" max="3091" width="12.7109375" style="57" customWidth="1"/>
    <col min="3092" max="3092" width="16.42578125" style="57" customWidth="1"/>
    <col min="3093" max="3093" width="3.85546875" style="57" customWidth="1"/>
    <col min="3094" max="3328" width="9.140625" style="57"/>
    <col min="3329" max="3329" width="21.7109375" style="57" bestFit="1" customWidth="1"/>
    <col min="3330" max="3337" width="11.5703125" style="57" customWidth="1"/>
    <col min="3338" max="3347" width="12.7109375" style="57" customWidth="1"/>
    <col min="3348" max="3348" width="16.42578125" style="57" customWidth="1"/>
    <col min="3349" max="3349" width="3.85546875" style="57" customWidth="1"/>
    <col min="3350" max="3584" width="9.140625" style="57"/>
    <col min="3585" max="3585" width="21.7109375" style="57" bestFit="1" customWidth="1"/>
    <col min="3586" max="3593" width="11.5703125" style="57" customWidth="1"/>
    <col min="3594" max="3603" width="12.7109375" style="57" customWidth="1"/>
    <col min="3604" max="3604" width="16.42578125" style="57" customWidth="1"/>
    <col min="3605" max="3605" width="3.85546875" style="57" customWidth="1"/>
    <col min="3606" max="3840" width="9.140625" style="57"/>
    <col min="3841" max="3841" width="21.7109375" style="57" bestFit="1" customWidth="1"/>
    <col min="3842" max="3849" width="11.5703125" style="57" customWidth="1"/>
    <col min="3850" max="3859" width="12.7109375" style="57" customWidth="1"/>
    <col min="3860" max="3860" width="16.42578125" style="57" customWidth="1"/>
    <col min="3861" max="3861" width="3.85546875" style="57" customWidth="1"/>
    <col min="3862" max="4096" width="9.140625" style="57"/>
    <col min="4097" max="4097" width="21.7109375" style="57" bestFit="1" customWidth="1"/>
    <col min="4098" max="4105" width="11.5703125" style="57" customWidth="1"/>
    <col min="4106" max="4115" width="12.7109375" style="57" customWidth="1"/>
    <col min="4116" max="4116" width="16.42578125" style="57" customWidth="1"/>
    <col min="4117" max="4117" width="3.85546875" style="57" customWidth="1"/>
    <col min="4118" max="4352" width="9.140625" style="57"/>
    <col min="4353" max="4353" width="21.7109375" style="57" bestFit="1" customWidth="1"/>
    <col min="4354" max="4361" width="11.5703125" style="57" customWidth="1"/>
    <col min="4362" max="4371" width="12.7109375" style="57" customWidth="1"/>
    <col min="4372" max="4372" width="16.42578125" style="57" customWidth="1"/>
    <col min="4373" max="4373" width="3.85546875" style="57" customWidth="1"/>
    <col min="4374" max="4608" width="9.140625" style="57"/>
    <col min="4609" max="4609" width="21.7109375" style="57" bestFit="1" customWidth="1"/>
    <col min="4610" max="4617" width="11.5703125" style="57" customWidth="1"/>
    <col min="4618" max="4627" width="12.7109375" style="57" customWidth="1"/>
    <col min="4628" max="4628" width="16.42578125" style="57" customWidth="1"/>
    <col min="4629" max="4629" width="3.85546875" style="57" customWidth="1"/>
    <col min="4630" max="4864" width="9.140625" style="57"/>
    <col min="4865" max="4865" width="21.7109375" style="57" bestFit="1" customWidth="1"/>
    <col min="4866" max="4873" width="11.5703125" style="57" customWidth="1"/>
    <col min="4874" max="4883" width="12.7109375" style="57" customWidth="1"/>
    <col min="4884" max="4884" width="16.42578125" style="57" customWidth="1"/>
    <col min="4885" max="4885" width="3.85546875" style="57" customWidth="1"/>
    <col min="4886" max="5120" width="9.140625" style="57"/>
    <col min="5121" max="5121" width="21.7109375" style="57" bestFit="1" customWidth="1"/>
    <col min="5122" max="5129" width="11.5703125" style="57" customWidth="1"/>
    <col min="5130" max="5139" width="12.7109375" style="57" customWidth="1"/>
    <col min="5140" max="5140" width="16.42578125" style="57" customWidth="1"/>
    <col min="5141" max="5141" width="3.85546875" style="57" customWidth="1"/>
    <col min="5142" max="5376" width="9.140625" style="57"/>
    <col min="5377" max="5377" width="21.7109375" style="57" bestFit="1" customWidth="1"/>
    <col min="5378" max="5385" width="11.5703125" style="57" customWidth="1"/>
    <col min="5386" max="5395" width="12.7109375" style="57" customWidth="1"/>
    <col min="5396" max="5396" width="16.42578125" style="57" customWidth="1"/>
    <col min="5397" max="5397" width="3.85546875" style="57" customWidth="1"/>
    <col min="5398" max="5632" width="9.140625" style="57"/>
    <col min="5633" max="5633" width="21.7109375" style="57" bestFit="1" customWidth="1"/>
    <col min="5634" max="5641" width="11.5703125" style="57" customWidth="1"/>
    <col min="5642" max="5651" width="12.7109375" style="57" customWidth="1"/>
    <col min="5652" max="5652" width="16.42578125" style="57" customWidth="1"/>
    <col min="5653" max="5653" width="3.85546875" style="57" customWidth="1"/>
    <col min="5654" max="5888" width="9.140625" style="57"/>
    <col min="5889" max="5889" width="21.7109375" style="57" bestFit="1" customWidth="1"/>
    <col min="5890" max="5897" width="11.5703125" style="57" customWidth="1"/>
    <col min="5898" max="5907" width="12.7109375" style="57" customWidth="1"/>
    <col min="5908" max="5908" width="16.42578125" style="57" customWidth="1"/>
    <col min="5909" max="5909" width="3.85546875" style="57" customWidth="1"/>
    <col min="5910" max="6144" width="9.140625" style="57"/>
    <col min="6145" max="6145" width="21.7109375" style="57" bestFit="1" customWidth="1"/>
    <col min="6146" max="6153" width="11.5703125" style="57" customWidth="1"/>
    <col min="6154" max="6163" width="12.7109375" style="57" customWidth="1"/>
    <col min="6164" max="6164" width="16.42578125" style="57" customWidth="1"/>
    <col min="6165" max="6165" width="3.85546875" style="57" customWidth="1"/>
    <col min="6166" max="6400" width="9.140625" style="57"/>
    <col min="6401" max="6401" width="21.7109375" style="57" bestFit="1" customWidth="1"/>
    <col min="6402" max="6409" width="11.5703125" style="57" customWidth="1"/>
    <col min="6410" max="6419" width="12.7109375" style="57" customWidth="1"/>
    <col min="6420" max="6420" width="16.42578125" style="57" customWidth="1"/>
    <col min="6421" max="6421" width="3.85546875" style="57" customWidth="1"/>
    <col min="6422" max="6656" width="9.140625" style="57"/>
    <col min="6657" max="6657" width="21.7109375" style="57" bestFit="1" customWidth="1"/>
    <col min="6658" max="6665" width="11.5703125" style="57" customWidth="1"/>
    <col min="6666" max="6675" width="12.7109375" style="57" customWidth="1"/>
    <col min="6676" max="6676" width="16.42578125" style="57" customWidth="1"/>
    <col min="6677" max="6677" width="3.85546875" style="57" customWidth="1"/>
    <col min="6678" max="6912" width="9.140625" style="57"/>
    <col min="6913" max="6913" width="21.7109375" style="57" bestFit="1" customWidth="1"/>
    <col min="6914" max="6921" width="11.5703125" style="57" customWidth="1"/>
    <col min="6922" max="6931" width="12.7109375" style="57" customWidth="1"/>
    <col min="6932" max="6932" width="16.42578125" style="57" customWidth="1"/>
    <col min="6933" max="6933" width="3.85546875" style="57" customWidth="1"/>
    <col min="6934" max="7168" width="9.140625" style="57"/>
    <col min="7169" max="7169" width="21.7109375" style="57" bestFit="1" customWidth="1"/>
    <col min="7170" max="7177" width="11.5703125" style="57" customWidth="1"/>
    <col min="7178" max="7187" width="12.7109375" style="57" customWidth="1"/>
    <col min="7188" max="7188" width="16.42578125" style="57" customWidth="1"/>
    <col min="7189" max="7189" width="3.85546875" style="57" customWidth="1"/>
    <col min="7190" max="7424" width="9.140625" style="57"/>
    <col min="7425" max="7425" width="21.7109375" style="57" bestFit="1" customWidth="1"/>
    <col min="7426" max="7433" width="11.5703125" style="57" customWidth="1"/>
    <col min="7434" max="7443" width="12.7109375" style="57" customWidth="1"/>
    <col min="7444" max="7444" width="16.42578125" style="57" customWidth="1"/>
    <col min="7445" max="7445" width="3.85546875" style="57" customWidth="1"/>
    <col min="7446" max="7680" width="9.140625" style="57"/>
    <col min="7681" max="7681" width="21.7109375" style="57" bestFit="1" customWidth="1"/>
    <col min="7682" max="7689" width="11.5703125" style="57" customWidth="1"/>
    <col min="7690" max="7699" width="12.7109375" style="57" customWidth="1"/>
    <col min="7700" max="7700" width="16.42578125" style="57" customWidth="1"/>
    <col min="7701" max="7701" width="3.85546875" style="57" customWidth="1"/>
    <col min="7702" max="7936" width="9.140625" style="57"/>
    <col min="7937" max="7937" width="21.7109375" style="57" bestFit="1" customWidth="1"/>
    <col min="7938" max="7945" width="11.5703125" style="57" customWidth="1"/>
    <col min="7946" max="7955" width="12.7109375" style="57" customWidth="1"/>
    <col min="7956" max="7956" width="16.42578125" style="57" customWidth="1"/>
    <col min="7957" max="7957" width="3.85546875" style="57" customWidth="1"/>
    <col min="7958" max="8192" width="9.140625" style="57"/>
    <col min="8193" max="8193" width="21.7109375" style="57" bestFit="1" customWidth="1"/>
    <col min="8194" max="8201" width="11.5703125" style="57" customWidth="1"/>
    <col min="8202" max="8211" width="12.7109375" style="57" customWidth="1"/>
    <col min="8212" max="8212" width="16.42578125" style="57" customWidth="1"/>
    <col min="8213" max="8213" width="3.85546875" style="57" customWidth="1"/>
    <col min="8214" max="8448" width="9.140625" style="57"/>
    <col min="8449" max="8449" width="21.7109375" style="57" bestFit="1" customWidth="1"/>
    <col min="8450" max="8457" width="11.5703125" style="57" customWidth="1"/>
    <col min="8458" max="8467" width="12.7109375" style="57" customWidth="1"/>
    <col min="8468" max="8468" width="16.42578125" style="57" customWidth="1"/>
    <col min="8469" max="8469" width="3.85546875" style="57" customWidth="1"/>
    <col min="8470" max="8704" width="9.140625" style="57"/>
    <col min="8705" max="8705" width="21.7109375" style="57" bestFit="1" customWidth="1"/>
    <col min="8706" max="8713" width="11.5703125" style="57" customWidth="1"/>
    <col min="8714" max="8723" width="12.7109375" style="57" customWidth="1"/>
    <col min="8724" max="8724" width="16.42578125" style="57" customWidth="1"/>
    <col min="8725" max="8725" width="3.85546875" style="57" customWidth="1"/>
    <col min="8726" max="8960" width="9.140625" style="57"/>
    <col min="8961" max="8961" width="21.7109375" style="57" bestFit="1" customWidth="1"/>
    <col min="8962" max="8969" width="11.5703125" style="57" customWidth="1"/>
    <col min="8970" max="8979" width="12.7109375" style="57" customWidth="1"/>
    <col min="8980" max="8980" width="16.42578125" style="57" customWidth="1"/>
    <col min="8981" max="8981" width="3.85546875" style="57" customWidth="1"/>
    <col min="8982" max="9216" width="9.140625" style="57"/>
    <col min="9217" max="9217" width="21.7109375" style="57" bestFit="1" customWidth="1"/>
    <col min="9218" max="9225" width="11.5703125" style="57" customWidth="1"/>
    <col min="9226" max="9235" width="12.7109375" style="57" customWidth="1"/>
    <col min="9236" max="9236" width="16.42578125" style="57" customWidth="1"/>
    <col min="9237" max="9237" width="3.85546875" style="57" customWidth="1"/>
    <col min="9238" max="9472" width="9.140625" style="57"/>
    <col min="9473" max="9473" width="21.7109375" style="57" bestFit="1" customWidth="1"/>
    <col min="9474" max="9481" width="11.5703125" style="57" customWidth="1"/>
    <col min="9482" max="9491" width="12.7109375" style="57" customWidth="1"/>
    <col min="9492" max="9492" width="16.42578125" style="57" customWidth="1"/>
    <col min="9493" max="9493" width="3.85546875" style="57" customWidth="1"/>
    <col min="9494" max="9728" width="9.140625" style="57"/>
    <col min="9729" max="9729" width="21.7109375" style="57" bestFit="1" customWidth="1"/>
    <col min="9730" max="9737" width="11.5703125" style="57" customWidth="1"/>
    <col min="9738" max="9747" width="12.7109375" style="57" customWidth="1"/>
    <col min="9748" max="9748" width="16.42578125" style="57" customWidth="1"/>
    <col min="9749" max="9749" width="3.85546875" style="57" customWidth="1"/>
    <col min="9750" max="9984" width="9.140625" style="57"/>
    <col min="9985" max="9985" width="21.7109375" style="57" bestFit="1" customWidth="1"/>
    <col min="9986" max="9993" width="11.5703125" style="57" customWidth="1"/>
    <col min="9994" max="10003" width="12.7109375" style="57" customWidth="1"/>
    <col min="10004" max="10004" width="16.42578125" style="57" customWidth="1"/>
    <col min="10005" max="10005" width="3.85546875" style="57" customWidth="1"/>
    <col min="10006" max="10240" width="9.140625" style="57"/>
    <col min="10241" max="10241" width="21.7109375" style="57" bestFit="1" customWidth="1"/>
    <col min="10242" max="10249" width="11.5703125" style="57" customWidth="1"/>
    <col min="10250" max="10259" width="12.7109375" style="57" customWidth="1"/>
    <col min="10260" max="10260" width="16.42578125" style="57" customWidth="1"/>
    <col min="10261" max="10261" width="3.85546875" style="57" customWidth="1"/>
    <col min="10262" max="10496" width="9.140625" style="57"/>
    <col min="10497" max="10497" width="21.7109375" style="57" bestFit="1" customWidth="1"/>
    <col min="10498" max="10505" width="11.5703125" style="57" customWidth="1"/>
    <col min="10506" max="10515" width="12.7109375" style="57" customWidth="1"/>
    <col min="10516" max="10516" width="16.42578125" style="57" customWidth="1"/>
    <col min="10517" max="10517" width="3.85546875" style="57" customWidth="1"/>
    <col min="10518" max="10752" width="9.140625" style="57"/>
    <col min="10753" max="10753" width="21.7109375" style="57" bestFit="1" customWidth="1"/>
    <col min="10754" max="10761" width="11.5703125" style="57" customWidth="1"/>
    <col min="10762" max="10771" width="12.7109375" style="57" customWidth="1"/>
    <col min="10772" max="10772" width="16.42578125" style="57" customWidth="1"/>
    <col min="10773" max="10773" width="3.85546875" style="57" customWidth="1"/>
    <col min="10774" max="11008" width="9.140625" style="57"/>
    <col min="11009" max="11009" width="21.7109375" style="57" bestFit="1" customWidth="1"/>
    <col min="11010" max="11017" width="11.5703125" style="57" customWidth="1"/>
    <col min="11018" max="11027" width="12.7109375" style="57" customWidth="1"/>
    <col min="11028" max="11028" width="16.42578125" style="57" customWidth="1"/>
    <col min="11029" max="11029" width="3.85546875" style="57" customWidth="1"/>
    <col min="11030" max="11264" width="9.140625" style="57"/>
    <col min="11265" max="11265" width="21.7109375" style="57" bestFit="1" customWidth="1"/>
    <col min="11266" max="11273" width="11.5703125" style="57" customWidth="1"/>
    <col min="11274" max="11283" width="12.7109375" style="57" customWidth="1"/>
    <col min="11284" max="11284" width="16.42578125" style="57" customWidth="1"/>
    <col min="11285" max="11285" width="3.85546875" style="57" customWidth="1"/>
    <col min="11286" max="11520" width="9.140625" style="57"/>
    <col min="11521" max="11521" width="21.7109375" style="57" bestFit="1" customWidth="1"/>
    <col min="11522" max="11529" width="11.5703125" style="57" customWidth="1"/>
    <col min="11530" max="11539" width="12.7109375" style="57" customWidth="1"/>
    <col min="11540" max="11540" width="16.42578125" style="57" customWidth="1"/>
    <col min="11541" max="11541" width="3.85546875" style="57" customWidth="1"/>
    <col min="11542" max="11776" width="9.140625" style="57"/>
    <col min="11777" max="11777" width="21.7109375" style="57" bestFit="1" customWidth="1"/>
    <col min="11778" max="11785" width="11.5703125" style="57" customWidth="1"/>
    <col min="11786" max="11795" width="12.7109375" style="57" customWidth="1"/>
    <col min="11796" max="11796" width="16.42578125" style="57" customWidth="1"/>
    <col min="11797" max="11797" width="3.85546875" style="57" customWidth="1"/>
    <col min="11798" max="12032" width="9.140625" style="57"/>
    <col min="12033" max="12033" width="21.7109375" style="57" bestFit="1" customWidth="1"/>
    <col min="12034" max="12041" width="11.5703125" style="57" customWidth="1"/>
    <col min="12042" max="12051" width="12.7109375" style="57" customWidth="1"/>
    <col min="12052" max="12052" width="16.42578125" style="57" customWidth="1"/>
    <col min="12053" max="12053" width="3.85546875" style="57" customWidth="1"/>
    <col min="12054" max="12288" width="9.140625" style="57"/>
    <col min="12289" max="12289" width="21.7109375" style="57" bestFit="1" customWidth="1"/>
    <col min="12290" max="12297" width="11.5703125" style="57" customWidth="1"/>
    <col min="12298" max="12307" width="12.7109375" style="57" customWidth="1"/>
    <col min="12308" max="12308" width="16.42578125" style="57" customWidth="1"/>
    <col min="12309" max="12309" width="3.85546875" style="57" customWidth="1"/>
    <col min="12310" max="12544" width="9.140625" style="57"/>
    <col min="12545" max="12545" width="21.7109375" style="57" bestFit="1" customWidth="1"/>
    <col min="12546" max="12553" width="11.5703125" style="57" customWidth="1"/>
    <col min="12554" max="12563" width="12.7109375" style="57" customWidth="1"/>
    <col min="12564" max="12564" width="16.42578125" style="57" customWidth="1"/>
    <col min="12565" max="12565" width="3.85546875" style="57" customWidth="1"/>
    <col min="12566" max="12800" width="9.140625" style="57"/>
    <col min="12801" max="12801" width="21.7109375" style="57" bestFit="1" customWidth="1"/>
    <col min="12802" max="12809" width="11.5703125" style="57" customWidth="1"/>
    <col min="12810" max="12819" width="12.7109375" style="57" customWidth="1"/>
    <col min="12820" max="12820" width="16.42578125" style="57" customWidth="1"/>
    <col min="12821" max="12821" width="3.85546875" style="57" customWidth="1"/>
    <col min="12822" max="13056" width="9.140625" style="57"/>
    <col min="13057" max="13057" width="21.7109375" style="57" bestFit="1" customWidth="1"/>
    <col min="13058" max="13065" width="11.5703125" style="57" customWidth="1"/>
    <col min="13066" max="13075" width="12.7109375" style="57" customWidth="1"/>
    <col min="13076" max="13076" width="16.42578125" style="57" customWidth="1"/>
    <col min="13077" max="13077" width="3.85546875" style="57" customWidth="1"/>
    <col min="13078" max="13312" width="9.140625" style="57"/>
    <col min="13313" max="13313" width="21.7109375" style="57" bestFit="1" customWidth="1"/>
    <col min="13314" max="13321" width="11.5703125" style="57" customWidth="1"/>
    <col min="13322" max="13331" width="12.7109375" style="57" customWidth="1"/>
    <col min="13332" max="13332" width="16.42578125" style="57" customWidth="1"/>
    <col min="13333" max="13333" width="3.85546875" style="57" customWidth="1"/>
    <col min="13334" max="13568" width="9.140625" style="57"/>
    <col min="13569" max="13569" width="21.7109375" style="57" bestFit="1" customWidth="1"/>
    <col min="13570" max="13577" width="11.5703125" style="57" customWidth="1"/>
    <col min="13578" max="13587" width="12.7109375" style="57" customWidth="1"/>
    <col min="13588" max="13588" width="16.42578125" style="57" customWidth="1"/>
    <col min="13589" max="13589" width="3.85546875" style="57" customWidth="1"/>
    <col min="13590" max="13824" width="9.140625" style="57"/>
    <col min="13825" max="13825" width="21.7109375" style="57" bestFit="1" customWidth="1"/>
    <col min="13826" max="13833" width="11.5703125" style="57" customWidth="1"/>
    <col min="13834" max="13843" width="12.7109375" style="57" customWidth="1"/>
    <col min="13844" max="13844" width="16.42578125" style="57" customWidth="1"/>
    <col min="13845" max="13845" width="3.85546875" style="57" customWidth="1"/>
    <col min="13846" max="14080" width="9.140625" style="57"/>
    <col min="14081" max="14081" width="21.7109375" style="57" bestFit="1" customWidth="1"/>
    <col min="14082" max="14089" width="11.5703125" style="57" customWidth="1"/>
    <col min="14090" max="14099" width="12.7109375" style="57" customWidth="1"/>
    <col min="14100" max="14100" width="16.42578125" style="57" customWidth="1"/>
    <col min="14101" max="14101" width="3.85546875" style="57" customWidth="1"/>
    <col min="14102" max="14336" width="9.140625" style="57"/>
    <col min="14337" max="14337" width="21.7109375" style="57" bestFit="1" customWidth="1"/>
    <col min="14338" max="14345" width="11.5703125" style="57" customWidth="1"/>
    <col min="14346" max="14355" width="12.7109375" style="57" customWidth="1"/>
    <col min="14356" max="14356" width="16.42578125" style="57" customWidth="1"/>
    <col min="14357" max="14357" width="3.85546875" style="57" customWidth="1"/>
    <col min="14358" max="14592" width="9.140625" style="57"/>
    <col min="14593" max="14593" width="21.7109375" style="57" bestFit="1" customWidth="1"/>
    <col min="14594" max="14601" width="11.5703125" style="57" customWidth="1"/>
    <col min="14602" max="14611" width="12.7109375" style="57" customWidth="1"/>
    <col min="14612" max="14612" width="16.42578125" style="57" customWidth="1"/>
    <col min="14613" max="14613" width="3.85546875" style="57" customWidth="1"/>
    <col min="14614" max="14848" width="9.140625" style="57"/>
    <col min="14849" max="14849" width="21.7109375" style="57" bestFit="1" customWidth="1"/>
    <col min="14850" max="14857" width="11.5703125" style="57" customWidth="1"/>
    <col min="14858" max="14867" width="12.7109375" style="57" customWidth="1"/>
    <col min="14868" max="14868" width="16.42578125" style="57" customWidth="1"/>
    <col min="14869" max="14869" width="3.85546875" style="57" customWidth="1"/>
    <col min="14870" max="15104" width="9.140625" style="57"/>
    <col min="15105" max="15105" width="21.7109375" style="57" bestFit="1" customWidth="1"/>
    <col min="15106" max="15113" width="11.5703125" style="57" customWidth="1"/>
    <col min="15114" max="15123" width="12.7109375" style="57" customWidth="1"/>
    <col min="15124" max="15124" width="16.42578125" style="57" customWidth="1"/>
    <col min="15125" max="15125" width="3.85546875" style="57" customWidth="1"/>
    <col min="15126" max="15360" width="9.140625" style="57"/>
    <col min="15361" max="15361" width="21.7109375" style="57" bestFit="1" customWidth="1"/>
    <col min="15362" max="15369" width="11.5703125" style="57" customWidth="1"/>
    <col min="15370" max="15379" width="12.7109375" style="57" customWidth="1"/>
    <col min="15380" max="15380" width="16.42578125" style="57" customWidth="1"/>
    <col min="15381" max="15381" width="3.85546875" style="57" customWidth="1"/>
    <col min="15382" max="15616" width="9.140625" style="57"/>
    <col min="15617" max="15617" width="21.7109375" style="57" bestFit="1" customWidth="1"/>
    <col min="15618" max="15625" width="11.5703125" style="57" customWidth="1"/>
    <col min="15626" max="15635" width="12.7109375" style="57" customWidth="1"/>
    <col min="15636" max="15636" width="16.42578125" style="57" customWidth="1"/>
    <col min="15637" max="15637" width="3.85546875" style="57" customWidth="1"/>
    <col min="15638" max="15872" width="9.140625" style="57"/>
    <col min="15873" max="15873" width="21.7109375" style="57" bestFit="1" customWidth="1"/>
    <col min="15874" max="15881" width="11.5703125" style="57" customWidth="1"/>
    <col min="15882" max="15891" width="12.7109375" style="57" customWidth="1"/>
    <col min="15892" max="15892" width="16.42578125" style="57" customWidth="1"/>
    <col min="15893" max="15893" width="3.85546875" style="57" customWidth="1"/>
    <col min="15894" max="16128" width="9.140625" style="57"/>
    <col min="16129" max="16129" width="21.7109375" style="57" bestFit="1" customWidth="1"/>
    <col min="16130" max="16137" width="11.5703125" style="57" customWidth="1"/>
    <col min="16138" max="16147" width="12.7109375" style="57" customWidth="1"/>
    <col min="16148" max="16148" width="16.42578125" style="57" customWidth="1"/>
    <col min="16149" max="16149" width="3.85546875" style="57" customWidth="1"/>
    <col min="16150" max="16384" width="9.140625" style="57"/>
  </cols>
  <sheetData>
    <row r="1" spans="1:21" x14ac:dyDescent="0.2">
      <c r="A1" s="197" t="s">
        <v>3</v>
      </c>
      <c r="B1" s="199" t="s">
        <v>25</v>
      </c>
      <c r="C1" s="201" t="s">
        <v>69</v>
      </c>
      <c r="D1" s="195" t="s">
        <v>53</v>
      </c>
      <c r="E1" s="196"/>
      <c r="F1" s="195" t="s">
        <v>54</v>
      </c>
      <c r="G1" s="196"/>
      <c r="H1" s="195" t="s">
        <v>55</v>
      </c>
      <c r="I1" s="196"/>
      <c r="J1" s="195" t="s">
        <v>56</v>
      </c>
      <c r="K1" s="196"/>
      <c r="L1" s="195" t="s">
        <v>57</v>
      </c>
      <c r="M1" s="196"/>
      <c r="N1" s="195" t="s">
        <v>58</v>
      </c>
      <c r="O1" s="196"/>
      <c r="P1" s="195" t="s">
        <v>59</v>
      </c>
      <c r="Q1" s="196"/>
      <c r="R1" s="203" t="s">
        <v>70</v>
      </c>
      <c r="S1" s="203"/>
      <c r="T1" s="56" t="s">
        <v>71</v>
      </c>
    </row>
    <row r="2" spans="1:21" x14ac:dyDescent="0.2">
      <c r="A2" s="198"/>
      <c r="B2" s="200"/>
      <c r="C2" s="202"/>
      <c r="D2" s="58" t="s">
        <v>72</v>
      </c>
      <c r="E2" s="59" t="s">
        <v>73</v>
      </c>
      <c r="F2" s="58" t="s">
        <v>72</v>
      </c>
      <c r="G2" s="59" t="s">
        <v>73</v>
      </c>
      <c r="H2" s="58" t="s">
        <v>72</v>
      </c>
      <c r="I2" s="59" t="s">
        <v>73</v>
      </c>
      <c r="J2" s="58" t="s">
        <v>72</v>
      </c>
      <c r="K2" s="59" t="s">
        <v>73</v>
      </c>
      <c r="L2" s="58" t="s">
        <v>72</v>
      </c>
      <c r="M2" s="59" t="s">
        <v>73</v>
      </c>
      <c r="N2" s="58" t="s">
        <v>72</v>
      </c>
      <c r="O2" s="59" t="s">
        <v>73</v>
      </c>
      <c r="P2" s="58" t="s">
        <v>72</v>
      </c>
      <c r="Q2" s="59" t="s">
        <v>73</v>
      </c>
      <c r="R2" s="60" t="s">
        <v>72</v>
      </c>
      <c r="S2" s="61" t="s">
        <v>73</v>
      </c>
      <c r="T2" s="62"/>
    </row>
    <row r="3" spans="1:21" x14ac:dyDescent="0.2">
      <c r="A3" s="63" t="s">
        <v>74</v>
      </c>
      <c r="B3" s="64" t="s">
        <v>75</v>
      </c>
      <c r="C3" s="65" t="s">
        <v>76</v>
      </c>
      <c r="D3" s="66" t="s">
        <v>77</v>
      </c>
      <c r="E3" s="65" t="s">
        <v>78</v>
      </c>
      <c r="F3" s="67" t="s">
        <v>79</v>
      </c>
      <c r="G3" s="68" t="s">
        <v>80</v>
      </c>
      <c r="H3" s="66" t="s">
        <v>81</v>
      </c>
      <c r="I3" s="65" t="s">
        <v>82</v>
      </c>
      <c r="J3" s="66" t="s">
        <v>83</v>
      </c>
      <c r="K3" s="65" t="s">
        <v>84</v>
      </c>
      <c r="L3" s="67" t="s">
        <v>85</v>
      </c>
      <c r="M3" s="68" t="s">
        <v>86</v>
      </c>
      <c r="N3" s="66" t="s">
        <v>87</v>
      </c>
      <c r="O3" s="65" t="s">
        <v>88</v>
      </c>
      <c r="P3" s="66" t="s">
        <v>89</v>
      </c>
      <c r="Q3" s="65" t="s">
        <v>90</v>
      </c>
      <c r="R3" s="68" t="s">
        <v>91</v>
      </c>
      <c r="S3" s="63" t="s">
        <v>92</v>
      </c>
      <c r="T3" s="64" t="s">
        <v>93</v>
      </c>
    </row>
    <row r="4" spans="1:21" ht="16.7" customHeight="1" x14ac:dyDescent="0.25">
      <c r="A4" s="69" t="s">
        <v>94</v>
      </c>
      <c r="B4" s="70">
        <v>4934.5</v>
      </c>
      <c r="C4" s="71">
        <f t="shared" ref="C4:C47" si="0">B4*0.03671</f>
        <v>181.14549500000001</v>
      </c>
      <c r="D4" s="72" t="s">
        <v>95</v>
      </c>
      <c r="E4" s="73"/>
      <c r="F4" s="72" t="s">
        <v>95</v>
      </c>
      <c r="G4" s="73"/>
      <c r="H4" s="72" t="s">
        <v>95</v>
      </c>
      <c r="I4" s="73"/>
      <c r="J4" s="72" t="s">
        <v>95</v>
      </c>
      <c r="K4" s="73"/>
      <c r="L4" s="72" t="s">
        <v>95</v>
      </c>
      <c r="M4" s="73"/>
      <c r="N4" s="74">
        <v>116.9</v>
      </c>
      <c r="O4" s="73"/>
      <c r="P4" s="74">
        <v>197.33118658581</v>
      </c>
      <c r="Q4" s="73"/>
      <c r="R4" s="75">
        <v>82.2</v>
      </c>
      <c r="S4" s="76">
        <f t="shared" ref="S4:S46" si="1">R4/C4</f>
        <v>0.45377888089350493</v>
      </c>
      <c r="T4" s="77">
        <f t="shared" ref="T4:T47" si="2">AVERAGE(E4,G4,I4,K4,M4,O4,Q4,S4)</f>
        <v>0.45377888089350493</v>
      </c>
    </row>
    <row r="5" spans="1:21" ht="16.7" customHeight="1" x14ac:dyDescent="0.25">
      <c r="A5" s="78" t="s">
        <v>96</v>
      </c>
      <c r="B5" s="79"/>
      <c r="C5" s="80"/>
      <c r="D5" s="72">
        <v>108.52</v>
      </c>
      <c r="E5" s="73"/>
      <c r="F5" s="74">
        <v>144.728765669323</v>
      </c>
      <c r="G5" s="73"/>
      <c r="H5" s="74">
        <v>163.351641813914</v>
      </c>
      <c r="I5" s="73"/>
      <c r="J5" s="74">
        <v>168.93872290412301</v>
      </c>
      <c r="K5" s="73"/>
      <c r="L5" s="74">
        <v>152.24</v>
      </c>
      <c r="M5" s="73"/>
      <c r="N5" s="74">
        <v>122.97717172128201</v>
      </c>
      <c r="O5" s="73"/>
      <c r="P5" s="74">
        <v>132.08245236028401</v>
      </c>
      <c r="Q5" s="73"/>
      <c r="R5" s="75">
        <v>56.41</v>
      </c>
      <c r="S5" s="76"/>
      <c r="T5" s="77"/>
    </row>
    <row r="6" spans="1:21" ht="16.7" customHeight="1" x14ac:dyDescent="0.2">
      <c r="A6" s="81" t="s">
        <v>39</v>
      </c>
      <c r="B6" s="82">
        <f>B7+B8</f>
        <v>6444.7000000000007</v>
      </c>
      <c r="C6" s="83">
        <f>C7+C8</f>
        <v>236.584937</v>
      </c>
      <c r="D6" s="84" t="s">
        <v>95</v>
      </c>
      <c r="E6" s="85"/>
      <c r="F6" s="84" t="s">
        <v>95</v>
      </c>
      <c r="G6" s="85"/>
      <c r="H6" s="84" t="s">
        <v>95</v>
      </c>
      <c r="I6" s="85"/>
      <c r="J6" s="84">
        <f>J7+J8</f>
        <v>358.22</v>
      </c>
      <c r="K6" s="85">
        <f>J6/$C$6</f>
        <v>1.5141285178269825</v>
      </c>
      <c r="L6" s="84">
        <f>L7+L8</f>
        <v>301.27999999999997</v>
      </c>
      <c r="M6" s="85">
        <f>L6/$C$6</f>
        <v>1.273453854756611</v>
      </c>
      <c r="N6" s="84">
        <f>N7+N8</f>
        <v>239.48</v>
      </c>
      <c r="O6" s="85">
        <f>N6/$C$6</f>
        <v>1.0122368864083684</v>
      </c>
      <c r="P6" s="84">
        <f>P7+P8</f>
        <v>198.32</v>
      </c>
      <c r="Q6" s="85">
        <f>P6/$C$6</f>
        <v>0.8382613133142961</v>
      </c>
      <c r="R6" s="84">
        <f>R7+R8</f>
        <v>76.400000000000006</v>
      </c>
      <c r="S6" s="86">
        <f t="shared" si="1"/>
        <v>0.3229284204175687</v>
      </c>
      <c r="T6" s="87">
        <f t="shared" si="2"/>
        <v>0.99220179854476542</v>
      </c>
      <c r="U6" s="88" t="s">
        <v>97</v>
      </c>
    </row>
    <row r="7" spans="1:21" ht="16.7" customHeight="1" x14ac:dyDescent="0.2">
      <c r="A7" s="81" t="s">
        <v>98</v>
      </c>
      <c r="B7" s="82">
        <v>3202.4</v>
      </c>
      <c r="C7" s="83">
        <f t="shared" si="0"/>
        <v>117.560104</v>
      </c>
      <c r="D7" s="84" t="s">
        <v>95</v>
      </c>
      <c r="E7" s="85"/>
      <c r="F7" s="84" t="s">
        <v>95</v>
      </c>
      <c r="G7" s="85"/>
      <c r="H7" s="84" t="s">
        <v>95</v>
      </c>
      <c r="I7" s="85"/>
      <c r="J7" s="84">
        <v>170.95</v>
      </c>
      <c r="K7" s="85">
        <f>J7/C7</f>
        <v>1.4541497853727656</v>
      </c>
      <c r="L7" s="84">
        <v>142.43</v>
      </c>
      <c r="M7" s="85">
        <f>L7/$C$6</f>
        <v>0.60202480261877367</v>
      </c>
      <c r="N7" s="84">
        <v>108.94</v>
      </c>
      <c r="O7" s="85">
        <f>N7/$C$6</f>
        <v>0.46046887592002528</v>
      </c>
      <c r="P7" s="89">
        <v>90.71</v>
      </c>
      <c r="Q7" s="85">
        <f>P7/$C$6</f>
        <v>0.38341409706907925</v>
      </c>
      <c r="R7" s="90">
        <v>39.299999999999997</v>
      </c>
      <c r="S7" s="86">
        <f t="shared" si="1"/>
        <v>0.33429708432377703</v>
      </c>
      <c r="T7" s="87">
        <f t="shared" si="2"/>
        <v>0.64687092906088417</v>
      </c>
    </row>
    <row r="8" spans="1:21" ht="16.7" customHeight="1" x14ac:dyDescent="0.2">
      <c r="A8" s="81" t="s">
        <v>11</v>
      </c>
      <c r="B8" s="82">
        <v>3242.3</v>
      </c>
      <c r="C8" s="83">
        <f t="shared" si="0"/>
        <v>119.024833</v>
      </c>
      <c r="D8" s="84" t="s">
        <v>95</v>
      </c>
      <c r="E8" s="85"/>
      <c r="F8" s="84" t="s">
        <v>95</v>
      </c>
      <c r="G8" s="85"/>
      <c r="H8" s="84" t="s">
        <v>95</v>
      </c>
      <c r="I8" s="85"/>
      <c r="J8" s="84">
        <v>187.27</v>
      </c>
      <c r="K8" s="85">
        <f>J8/C8</f>
        <v>1.5733691472602194</v>
      </c>
      <c r="L8" s="84">
        <v>158.85</v>
      </c>
      <c r="M8" s="85">
        <f>L8/$C$6</f>
        <v>0.67142905213783743</v>
      </c>
      <c r="N8" s="84">
        <v>130.54</v>
      </c>
      <c r="O8" s="85">
        <f>N8/$C$6</f>
        <v>0.55176801048834312</v>
      </c>
      <c r="P8" s="89">
        <v>107.61</v>
      </c>
      <c r="Q8" s="85">
        <f>P8/$C$6</f>
        <v>0.45484721624521685</v>
      </c>
      <c r="R8" s="90">
        <v>37.1</v>
      </c>
      <c r="S8" s="86">
        <f t="shared" si="1"/>
        <v>0.311699660187719</v>
      </c>
      <c r="T8" s="87">
        <f t="shared" si="2"/>
        <v>0.71262261726386711</v>
      </c>
    </row>
    <row r="9" spans="1:21" ht="16.7" customHeight="1" x14ac:dyDescent="0.2">
      <c r="A9" s="81" t="s">
        <v>12</v>
      </c>
      <c r="B9" s="91">
        <v>4314.7</v>
      </c>
      <c r="C9" s="83">
        <f t="shared" si="0"/>
        <v>158.39263699999998</v>
      </c>
      <c r="D9" s="84">
        <v>99.72</v>
      </c>
      <c r="E9" s="85">
        <f>D9/$C9</f>
        <v>0.62957471943597987</v>
      </c>
      <c r="F9" s="89">
        <v>121.819919082467</v>
      </c>
      <c r="G9" s="85">
        <f>F9/$C9</f>
        <v>0.76910089629019185</v>
      </c>
      <c r="H9" s="89">
        <v>135.88711782663401</v>
      </c>
      <c r="I9" s="85">
        <f>H9/$C9</f>
        <v>0.85791309747961342</v>
      </c>
      <c r="J9" s="89">
        <v>153.6</v>
      </c>
      <c r="K9" s="85">
        <f>J9/$C9</f>
        <v>0.96974204678466214</v>
      </c>
      <c r="L9" s="89">
        <v>141.84</v>
      </c>
      <c r="M9" s="85">
        <f>L9/$C9</f>
        <v>0.89549617132771153</v>
      </c>
      <c r="N9" s="89">
        <v>102.54</v>
      </c>
      <c r="O9" s="85">
        <f>N9/$C9</f>
        <v>0.6473785773261671</v>
      </c>
      <c r="P9" s="89">
        <v>97.56</v>
      </c>
      <c r="Q9" s="85">
        <f>P9/$C9</f>
        <v>0.61593772190307061</v>
      </c>
      <c r="R9" s="90">
        <v>30.38</v>
      </c>
      <c r="S9" s="86">
        <f t="shared" si="1"/>
        <v>0.19180184493045596</v>
      </c>
      <c r="T9" s="87">
        <f t="shared" si="2"/>
        <v>0.69711813443473147</v>
      </c>
    </row>
    <row r="10" spans="1:21" ht="16.7" customHeight="1" x14ac:dyDescent="0.25">
      <c r="A10" s="78" t="s">
        <v>99</v>
      </c>
      <c r="B10" s="92">
        <v>4836</v>
      </c>
      <c r="C10" s="80">
        <f t="shared" si="0"/>
        <v>177.52956</v>
      </c>
      <c r="D10" s="72">
        <v>137.24</v>
      </c>
      <c r="E10" s="73">
        <f>D10/$C10</f>
        <v>0.77305435782074827</v>
      </c>
      <c r="F10" s="74">
        <v>185.55096099860799</v>
      </c>
      <c r="G10" s="73">
        <f>F10/$C10</f>
        <v>1.0451834669032469</v>
      </c>
      <c r="H10" s="74">
        <v>201.336920133409</v>
      </c>
      <c r="I10" s="73">
        <f>H10/$C10</f>
        <v>1.1341036396046325</v>
      </c>
      <c r="J10" s="74">
        <v>213.12899188488501</v>
      </c>
      <c r="K10" s="73">
        <f>J10/$C10</f>
        <v>1.2005267848626731</v>
      </c>
      <c r="L10" s="74">
        <v>222.164776310457</v>
      </c>
      <c r="M10" s="73">
        <f>L10/$C10</f>
        <v>1.2514241364111813</v>
      </c>
      <c r="N10" s="74">
        <v>136.12396408843301</v>
      </c>
      <c r="O10" s="73">
        <f>N10/$C10</f>
        <v>0.76676787847856442</v>
      </c>
      <c r="P10" s="74">
        <v>123.680865527489</v>
      </c>
      <c r="Q10" s="73">
        <f>P10/$C10</f>
        <v>0.69667758725639273</v>
      </c>
      <c r="R10" s="75">
        <v>28.12</v>
      </c>
      <c r="S10" s="76">
        <f t="shared" si="1"/>
        <v>0.15839615667385196</v>
      </c>
      <c r="T10" s="77">
        <f t="shared" si="2"/>
        <v>0.87826675100141138</v>
      </c>
    </row>
    <row r="11" spans="1:21" ht="16.7" customHeight="1" x14ac:dyDescent="0.25">
      <c r="A11" s="78" t="s">
        <v>100</v>
      </c>
      <c r="B11" s="92">
        <v>1622.2</v>
      </c>
      <c r="C11" s="80">
        <f t="shared" si="0"/>
        <v>59.550961999999998</v>
      </c>
      <c r="D11" s="72">
        <v>33.14</v>
      </c>
      <c r="E11" s="73">
        <f>D11/$C11</f>
        <v>0.55649814691490629</v>
      </c>
      <c r="F11" s="74">
        <v>42.978395877545601</v>
      </c>
      <c r="G11" s="73">
        <f>F11/$C11</f>
        <v>0.721707835341864</v>
      </c>
      <c r="H11" s="74">
        <v>51.321672409373399</v>
      </c>
      <c r="I11" s="73">
        <f>H11/$C11</f>
        <v>0.86181097140585905</v>
      </c>
      <c r="J11" s="74">
        <v>54.423811345839098</v>
      </c>
      <c r="K11" s="73">
        <f>J11/$C11</f>
        <v>0.9139031430900999</v>
      </c>
      <c r="L11" s="74">
        <v>57.797712615615403</v>
      </c>
      <c r="M11" s="73">
        <f>L11/$C11</f>
        <v>0.97055884026886763</v>
      </c>
      <c r="N11" s="74">
        <v>36.9587389161088</v>
      </c>
      <c r="O11" s="73">
        <f>N11/$C11</f>
        <v>0.620623709086493</v>
      </c>
      <c r="P11" s="74">
        <v>37.511490680370997</v>
      </c>
      <c r="Q11" s="73">
        <f>P11/$C11</f>
        <v>0.6299057046361568</v>
      </c>
      <c r="R11" s="75">
        <v>9.33</v>
      </c>
      <c r="S11" s="76">
        <f t="shared" si="1"/>
        <v>0.15667253200712358</v>
      </c>
      <c r="T11" s="77">
        <f t="shared" si="2"/>
        <v>0.67896011034392112</v>
      </c>
    </row>
    <row r="12" spans="1:21" ht="16.7" customHeight="1" x14ac:dyDescent="0.25">
      <c r="A12" s="78" t="s">
        <v>101</v>
      </c>
      <c r="B12" s="93">
        <v>4841.3</v>
      </c>
      <c r="C12" s="80">
        <f t="shared" si="0"/>
        <v>177.72412299999999</v>
      </c>
      <c r="D12" s="72">
        <v>100.44</v>
      </c>
      <c r="E12" s="73"/>
      <c r="F12" s="74">
        <v>148.57068539192301</v>
      </c>
      <c r="G12" s="73"/>
      <c r="H12" s="74">
        <v>153.247490434936</v>
      </c>
      <c r="I12" s="73"/>
      <c r="J12" s="74">
        <v>160.903736273448</v>
      </c>
      <c r="K12" s="73">
        <f>J12/$C12</f>
        <v>0.90535676056450709</v>
      </c>
      <c r="L12" s="74"/>
      <c r="M12" s="73"/>
      <c r="N12" s="74">
        <v>119.122517903646</v>
      </c>
      <c r="O12" s="73"/>
      <c r="P12" s="74">
        <v>106.65159098307301</v>
      </c>
      <c r="Q12" s="73"/>
      <c r="R12" s="75">
        <v>33.07</v>
      </c>
      <c r="S12" s="76">
        <f t="shared" si="1"/>
        <v>0.18607490891937051</v>
      </c>
      <c r="T12" s="77">
        <f t="shared" si="2"/>
        <v>0.54571583474193885</v>
      </c>
    </row>
    <row r="13" spans="1:21" ht="16.7" customHeight="1" x14ac:dyDescent="0.2">
      <c r="A13" s="81" t="s">
        <v>13</v>
      </c>
      <c r="B13" s="91">
        <v>2722.5</v>
      </c>
      <c r="C13" s="83">
        <f t="shared" si="0"/>
        <v>99.942975000000004</v>
      </c>
      <c r="D13" s="84">
        <v>188.63</v>
      </c>
      <c r="E13" s="85">
        <f t="shared" ref="E13:E23" si="3">D13/$C13</f>
        <v>1.8873762763215722</v>
      </c>
      <c r="F13" s="89">
        <v>132.65629088972301</v>
      </c>
      <c r="G13" s="85">
        <f t="shared" ref="G13:G23" si="4">F13/$C13</f>
        <v>1.327319813020605</v>
      </c>
      <c r="H13" s="89">
        <v>80.001189931166394</v>
      </c>
      <c r="I13" s="85">
        <f t="shared" ref="I13:I23" si="5">H13/$C13</f>
        <v>0.8004683663976021</v>
      </c>
      <c r="J13" s="89">
        <v>98.05</v>
      </c>
      <c r="K13" s="85">
        <f t="shared" ref="K13:K23" si="6">J13/$C13</f>
        <v>0.98105944915087817</v>
      </c>
      <c r="L13" s="89">
        <v>69.09</v>
      </c>
      <c r="M13" s="85">
        <f t="shared" ref="M13:M23" si="7">L13/$C13</f>
        <v>0.69129421052355111</v>
      </c>
      <c r="N13" s="89">
        <v>65.37</v>
      </c>
      <c r="O13" s="85">
        <f t="shared" ref="O13:O23" si="8">N13/$C13</f>
        <v>0.65407298511976453</v>
      </c>
      <c r="P13" s="89">
        <v>70.64</v>
      </c>
      <c r="Q13" s="85">
        <f t="shared" ref="Q13:Q23" si="9">P13/$C13</f>
        <v>0.70680305444179536</v>
      </c>
      <c r="R13" s="90">
        <v>12.61</v>
      </c>
      <c r="S13" s="86">
        <f t="shared" si="1"/>
        <v>0.1261719495542333</v>
      </c>
      <c r="T13" s="87">
        <f t="shared" si="2"/>
        <v>0.89682076306625036</v>
      </c>
    </row>
    <row r="14" spans="1:21" ht="16.7" customHeight="1" x14ac:dyDescent="0.25">
      <c r="A14" s="78" t="s">
        <v>102</v>
      </c>
      <c r="B14" s="92">
        <v>4841.3</v>
      </c>
      <c r="C14" s="80">
        <f t="shared" si="0"/>
        <v>177.72412299999999</v>
      </c>
      <c r="D14" s="72">
        <v>147.5</v>
      </c>
      <c r="E14" s="73">
        <f t="shared" si="3"/>
        <v>0.82993798202622171</v>
      </c>
      <c r="F14" s="74">
        <v>190.43879761860501</v>
      </c>
      <c r="G14" s="73">
        <f t="shared" si="4"/>
        <v>1.071541636576848</v>
      </c>
      <c r="H14" s="74">
        <v>223.232985655269</v>
      </c>
      <c r="I14" s="73">
        <f t="shared" si="5"/>
        <v>1.256064634823203</v>
      </c>
      <c r="J14" s="74">
        <v>246.65406015414101</v>
      </c>
      <c r="K14" s="73">
        <f t="shared" si="6"/>
        <v>1.3878479521552682</v>
      </c>
      <c r="L14" s="74">
        <v>264.01071273153599</v>
      </c>
      <c r="M14" s="73">
        <f t="shared" si="7"/>
        <v>1.4855085976794271</v>
      </c>
      <c r="N14" s="74">
        <v>166.35575867830099</v>
      </c>
      <c r="O14" s="73">
        <f t="shared" si="8"/>
        <v>0.93603364512481513</v>
      </c>
      <c r="P14" s="74">
        <v>176.93945948120401</v>
      </c>
      <c r="Q14" s="73">
        <f t="shared" si="9"/>
        <v>0.99558493520434488</v>
      </c>
      <c r="R14" s="75">
        <v>60.88</v>
      </c>
      <c r="S14" s="76">
        <f t="shared" si="1"/>
        <v>0.3425533853949585</v>
      </c>
      <c r="T14" s="77">
        <f t="shared" si="2"/>
        <v>1.0381340961231358</v>
      </c>
    </row>
    <row r="15" spans="1:21" ht="16.7" customHeight="1" x14ac:dyDescent="0.25">
      <c r="A15" s="78" t="s">
        <v>103</v>
      </c>
      <c r="B15" s="92">
        <v>5172.3</v>
      </c>
      <c r="C15" s="80">
        <f t="shared" si="0"/>
        <v>189.87513300000001</v>
      </c>
      <c r="D15" s="72">
        <v>89.44</v>
      </c>
      <c r="E15" s="73">
        <f t="shared" si="3"/>
        <v>0.471046411327596</v>
      </c>
      <c r="F15" s="74">
        <v>138.59573981162299</v>
      </c>
      <c r="G15" s="73">
        <f t="shared" si="4"/>
        <v>0.72993096895749365</v>
      </c>
      <c r="H15" s="74">
        <v>215.53308700916199</v>
      </c>
      <c r="I15" s="73">
        <f t="shared" si="5"/>
        <v>1.1351306703714699</v>
      </c>
      <c r="J15" s="74">
        <v>233.14443798525599</v>
      </c>
      <c r="K15" s="73">
        <f t="shared" si="6"/>
        <v>1.2278829476067095</v>
      </c>
      <c r="L15" s="74">
        <v>250.03176327568599</v>
      </c>
      <c r="M15" s="73">
        <f t="shared" si="7"/>
        <v>1.3168220573448446</v>
      </c>
      <c r="N15" s="74">
        <v>157.775633864756</v>
      </c>
      <c r="O15" s="73">
        <f t="shared" si="8"/>
        <v>0.83094416510431623</v>
      </c>
      <c r="P15" s="74">
        <v>166.644242025545</v>
      </c>
      <c r="Q15" s="73">
        <f t="shared" si="9"/>
        <v>0.87765174613752606</v>
      </c>
      <c r="R15" s="75">
        <v>54.84</v>
      </c>
      <c r="S15" s="76">
        <f t="shared" si="1"/>
        <v>0.28882139084531938</v>
      </c>
      <c r="T15" s="77">
        <f t="shared" si="2"/>
        <v>0.85977879471190943</v>
      </c>
    </row>
    <row r="16" spans="1:21" ht="16.7" customHeight="1" x14ac:dyDescent="0.25">
      <c r="A16" s="78" t="s">
        <v>104</v>
      </c>
      <c r="B16" s="92">
        <v>5013.8999999999996</v>
      </c>
      <c r="C16" s="80">
        <f t="shared" si="0"/>
        <v>184.06026899999998</v>
      </c>
      <c r="D16" s="72">
        <v>96.34</v>
      </c>
      <c r="E16" s="73">
        <f t="shared" si="3"/>
        <v>0.52341551233960226</v>
      </c>
      <c r="F16" s="74">
        <v>142.473984514384</v>
      </c>
      <c r="G16" s="73">
        <f t="shared" si="4"/>
        <v>0.77406159019784992</v>
      </c>
      <c r="H16" s="74">
        <v>116.133923243887</v>
      </c>
      <c r="I16" s="73">
        <f t="shared" si="5"/>
        <v>0.63095595738745236</v>
      </c>
      <c r="J16" s="74">
        <v>166.08136925945499</v>
      </c>
      <c r="K16" s="73">
        <f t="shared" si="6"/>
        <v>0.90232058315341812</v>
      </c>
      <c r="L16" s="74">
        <v>180.55274314377601</v>
      </c>
      <c r="M16" s="73">
        <f t="shared" si="7"/>
        <v>0.98094360137969827</v>
      </c>
      <c r="N16" s="74">
        <v>121.54871051695601</v>
      </c>
      <c r="O16" s="73">
        <f t="shared" si="8"/>
        <v>0.66037451307297623</v>
      </c>
      <c r="P16" s="74">
        <v>127.728923046341</v>
      </c>
      <c r="Q16" s="73">
        <f t="shared" si="9"/>
        <v>0.693951626498715</v>
      </c>
      <c r="R16" s="75">
        <v>43.49</v>
      </c>
      <c r="S16" s="76">
        <f t="shared" si="1"/>
        <v>0.23628130196854166</v>
      </c>
      <c r="T16" s="77">
        <f t="shared" si="2"/>
        <v>0.67528808574978183</v>
      </c>
    </row>
    <row r="17" spans="1:20" ht="16.7" customHeight="1" x14ac:dyDescent="0.25">
      <c r="A17" s="78" t="s">
        <v>105</v>
      </c>
      <c r="B17" s="92">
        <v>6060.7</v>
      </c>
      <c r="C17" s="80">
        <f t="shared" si="0"/>
        <v>222.48829699999999</v>
      </c>
      <c r="D17" s="72">
        <v>104.1</v>
      </c>
      <c r="E17" s="73">
        <f t="shared" si="3"/>
        <v>0.46788977849023672</v>
      </c>
      <c r="F17" s="74">
        <v>171.07706997284399</v>
      </c>
      <c r="G17" s="73">
        <f t="shared" si="4"/>
        <v>0.76892615153076571</v>
      </c>
      <c r="H17" s="74">
        <v>190.89917338730399</v>
      </c>
      <c r="I17" s="73">
        <f t="shared" si="5"/>
        <v>0.85801894284490832</v>
      </c>
      <c r="J17" s="74">
        <v>208.792537883948</v>
      </c>
      <c r="K17" s="73">
        <f t="shared" si="6"/>
        <v>0.93844278867372521</v>
      </c>
      <c r="L17" s="74">
        <v>213.73290067296</v>
      </c>
      <c r="M17" s="73">
        <f t="shared" si="7"/>
        <v>0.96064783431265155</v>
      </c>
      <c r="N17" s="74">
        <v>138.072397529048</v>
      </c>
      <c r="O17" s="73">
        <f t="shared" si="8"/>
        <v>0.62058274251183654</v>
      </c>
      <c r="P17" s="74">
        <v>140.273896624798</v>
      </c>
      <c r="Q17" s="73">
        <f t="shared" si="9"/>
        <v>0.63047764091968395</v>
      </c>
      <c r="R17" s="75">
        <v>26.52</v>
      </c>
      <c r="S17" s="76">
        <f t="shared" si="1"/>
        <v>0.11919728074506319</v>
      </c>
      <c r="T17" s="77">
        <f t="shared" si="2"/>
        <v>0.67052289500360895</v>
      </c>
    </row>
    <row r="18" spans="1:20" ht="16.7" customHeight="1" x14ac:dyDescent="0.25">
      <c r="A18" s="78" t="s">
        <v>106</v>
      </c>
      <c r="B18" s="92">
        <v>5479.9</v>
      </c>
      <c r="C18" s="80">
        <f t="shared" si="0"/>
        <v>201.16712899999999</v>
      </c>
      <c r="D18" s="72">
        <v>106.95</v>
      </c>
      <c r="E18" s="73">
        <f t="shared" si="3"/>
        <v>0.53164749396010924</v>
      </c>
      <c r="F18" s="74">
        <v>161.860713802258</v>
      </c>
      <c r="G18" s="73">
        <f t="shared" si="4"/>
        <v>0.80460816141715685</v>
      </c>
      <c r="H18" s="74">
        <v>179.17274864540201</v>
      </c>
      <c r="I18" s="73">
        <f t="shared" si="5"/>
        <v>0.89066613186790577</v>
      </c>
      <c r="J18" s="74">
        <v>193.733832494989</v>
      </c>
      <c r="K18" s="73">
        <f t="shared" si="6"/>
        <v>0.96304914952078979</v>
      </c>
      <c r="L18" s="74">
        <v>215.33436850266901</v>
      </c>
      <c r="M18" s="73">
        <f t="shared" si="7"/>
        <v>1.0704252209249803</v>
      </c>
      <c r="N18" s="74">
        <v>144.55568436320399</v>
      </c>
      <c r="O18" s="73">
        <f t="shared" si="8"/>
        <v>0.71858501476751702</v>
      </c>
      <c r="P18" s="74">
        <v>110.38579606085899</v>
      </c>
      <c r="Q18" s="73">
        <f t="shared" si="9"/>
        <v>0.54872680546561359</v>
      </c>
      <c r="R18" s="75">
        <v>53.07</v>
      </c>
      <c r="S18" s="76">
        <f t="shared" si="1"/>
        <v>0.26381049560040198</v>
      </c>
      <c r="T18" s="77">
        <f t="shared" si="2"/>
        <v>0.72393980919055934</v>
      </c>
    </row>
    <row r="19" spans="1:20" ht="16.7" customHeight="1" x14ac:dyDescent="0.25">
      <c r="A19" s="78" t="s">
        <v>107</v>
      </c>
      <c r="B19" s="92">
        <v>3568.9</v>
      </c>
      <c r="C19" s="80">
        <f t="shared" si="0"/>
        <v>131.014319</v>
      </c>
      <c r="D19" s="72">
        <v>55.44</v>
      </c>
      <c r="E19" s="73">
        <f t="shared" si="3"/>
        <v>0.42315985323711064</v>
      </c>
      <c r="F19" s="74">
        <v>98.645200120335204</v>
      </c>
      <c r="G19" s="73">
        <f t="shared" si="4"/>
        <v>0.75293449504809629</v>
      </c>
      <c r="H19" s="74">
        <v>106.120070092422</v>
      </c>
      <c r="I19" s="73">
        <f t="shared" si="5"/>
        <v>0.80998833488133459</v>
      </c>
      <c r="J19" s="74">
        <v>115.223801390106</v>
      </c>
      <c r="K19" s="73">
        <f t="shared" si="6"/>
        <v>0.87947487167495031</v>
      </c>
      <c r="L19" s="74">
        <v>122.480086428478</v>
      </c>
      <c r="M19" s="73">
        <f t="shared" si="7"/>
        <v>0.93486030659349539</v>
      </c>
      <c r="N19" s="74">
        <v>82.534068058393103</v>
      </c>
      <c r="O19" s="73">
        <f t="shared" si="8"/>
        <v>0.629962195646669</v>
      </c>
      <c r="P19" s="74">
        <v>79.4615574101406</v>
      </c>
      <c r="Q19" s="73">
        <f t="shared" si="9"/>
        <v>0.60651047928692892</v>
      </c>
      <c r="R19" s="75">
        <v>17.53</v>
      </c>
      <c r="S19" s="76">
        <f t="shared" si="1"/>
        <v>0.13380216860112826</v>
      </c>
      <c r="T19" s="77">
        <f>AVERAGE(E19,G19,I19,K19,M19,O19,Q19,S19)</f>
        <v>0.64633658812121408</v>
      </c>
    </row>
    <row r="20" spans="1:20" ht="16.7" customHeight="1" x14ac:dyDescent="0.25">
      <c r="A20" s="78" t="s">
        <v>108</v>
      </c>
      <c r="B20" s="92">
        <v>3377.9</v>
      </c>
      <c r="C20" s="80">
        <f t="shared" si="0"/>
        <v>124.002709</v>
      </c>
      <c r="D20" s="72">
        <v>48.85</v>
      </c>
      <c r="E20" s="73">
        <f t="shared" si="3"/>
        <v>0.3939430065193173</v>
      </c>
      <c r="F20" s="74">
        <v>83.805640410072101</v>
      </c>
      <c r="G20" s="73">
        <f t="shared" si="4"/>
        <v>0.67583717392877363</v>
      </c>
      <c r="H20" s="74">
        <v>88.755001457354993</v>
      </c>
      <c r="I20" s="73">
        <f t="shared" si="5"/>
        <v>0.71575050394548234</v>
      </c>
      <c r="J20" s="74">
        <v>96.101044141087499</v>
      </c>
      <c r="K20" s="73">
        <f t="shared" si="6"/>
        <v>0.77499148942856966</v>
      </c>
      <c r="L20" s="74">
        <v>102.86275729668699</v>
      </c>
      <c r="M20" s="73">
        <f t="shared" si="7"/>
        <v>0.82952024295442606</v>
      </c>
      <c r="N20" s="74">
        <v>69.894588765231205</v>
      </c>
      <c r="O20" s="73">
        <f t="shared" si="8"/>
        <v>0.56365372441364336</v>
      </c>
      <c r="P20" s="74">
        <v>79.295595113015693</v>
      </c>
      <c r="Q20" s="73">
        <f t="shared" si="9"/>
        <v>0.63946663546693727</v>
      </c>
      <c r="R20" s="75">
        <v>28.49</v>
      </c>
      <c r="S20" s="76">
        <f t="shared" si="1"/>
        <v>0.22975304515323128</v>
      </c>
      <c r="T20" s="77">
        <f t="shared" si="2"/>
        <v>0.60286447772629759</v>
      </c>
    </row>
    <row r="21" spans="1:20" ht="16.7" customHeight="1" x14ac:dyDescent="0.25">
      <c r="A21" s="78" t="s">
        <v>109</v>
      </c>
      <c r="B21" s="92">
        <v>2880.22</v>
      </c>
      <c r="C21" s="80">
        <f t="shared" si="0"/>
        <v>105.73287619999999</v>
      </c>
      <c r="D21" s="72">
        <v>53.84</v>
      </c>
      <c r="E21" s="73">
        <f t="shared" si="3"/>
        <v>0.50920775008672281</v>
      </c>
      <c r="F21" s="74">
        <v>81.267082710240601</v>
      </c>
      <c r="G21" s="73">
        <f t="shared" si="4"/>
        <v>0.76860751008531258</v>
      </c>
      <c r="H21" s="74">
        <v>87.516914288759807</v>
      </c>
      <c r="I21" s="73">
        <f t="shared" si="5"/>
        <v>0.82771714375022187</v>
      </c>
      <c r="J21" s="74">
        <v>94.342436579532205</v>
      </c>
      <c r="K21" s="73">
        <f t="shared" si="6"/>
        <v>0.89227154287449728</v>
      </c>
      <c r="L21" s="74">
        <v>102.36164096642</v>
      </c>
      <c r="M21" s="73">
        <f t="shared" si="7"/>
        <v>0.96811554405081057</v>
      </c>
      <c r="N21" s="74">
        <v>69.646587770135298</v>
      </c>
      <c r="O21" s="73">
        <f t="shared" si="8"/>
        <v>0.65870323662050634</v>
      </c>
      <c r="P21" s="74">
        <v>74.439586397674901</v>
      </c>
      <c r="Q21" s="73">
        <f t="shared" si="9"/>
        <v>0.70403444106512358</v>
      </c>
      <c r="R21" s="75">
        <v>25.94</v>
      </c>
      <c r="S21" s="76">
        <f t="shared" si="1"/>
        <v>0.24533523471860311</v>
      </c>
      <c r="T21" s="77">
        <f t="shared" si="2"/>
        <v>0.69674905040647495</v>
      </c>
    </row>
    <row r="22" spans="1:20" ht="16.7" customHeight="1" x14ac:dyDescent="0.25">
      <c r="A22" s="78" t="s">
        <v>110</v>
      </c>
      <c r="B22" s="92">
        <v>3198.9</v>
      </c>
      <c r="C22" s="80">
        <f t="shared" si="0"/>
        <v>117.431619</v>
      </c>
      <c r="D22" s="72">
        <v>59.2</v>
      </c>
      <c r="E22" s="73">
        <f t="shared" si="3"/>
        <v>0.50412316975720151</v>
      </c>
      <c r="F22" s="74">
        <v>114.64954378623401</v>
      </c>
      <c r="G22" s="73">
        <f t="shared" si="4"/>
        <v>0.9763089767691443</v>
      </c>
      <c r="H22" s="74">
        <v>126.60734827063401</v>
      </c>
      <c r="I22" s="73">
        <f t="shared" si="5"/>
        <v>1.0781367858909789</v>
      </c>
      <c r="J22" s="74">
        <v>127.71519322393</v>
      </c>
      <c r="K22" s="73">
        <f t="shared" si="6"/>
        <v>1.0875707438209636</v>
      </c>
      <c r="L22" s="74">
        <v>0</v>
      </c>
      <c r="M22" s="73">
        <f t="shared" si="7"/>
        <v>0</v>
      </c>
      <c r="N22" s="74">
        <v>71.132280437670502</v>
      </c>
      <c r="O22" s="73">
        <f t="shared" si="8"/>
        <v>0.60573362645771323</v>
      </c>
      <c r="P22" s="74">
        <v>109.322573729428</v>
      </c>
      <c r="Q22" s="73">
        <f t="shared" si="9"/>
        <v>0.93094666206916554</v>
      </c>
      <c r="R22" s="75">
        <v>37.74</v>
      </c>
      <c r="S22" s="76">
        <f t="shared" si="1"/>
        <v>0.32137852072021594</v>
      </c>
      <c r="T22" s="77">
        <f t="shared" si="2"/>
        <v>0.68802481068567278</v>
      </c>
    </row>
    <row r="23" spans="1:20" ht="16.7" customHeight="1" x14ac:dyDescent="0.25">
      <c r="A23" s="78" t="s">
        <v>111</v>
      </c>
      <c r="B23" s="92">
        <v>3130</v>
      </c>
      <c r="C23" s="80">
        <f t="shared" si="0"/>
        <v>114.9023</v>
      </c>
      <c r="D23" s="72">
        <v>52.79</v>
      </c>
      <c r="E23" s="73">
        <f t="shared" si="3"/>
        <v>0.45943379723469419</v>
      </c>
      <c r="F23" s="74">
        <v>83.700583737830897</v>
      </c>
      <c r="G23" s="73">
        <f t="shared" si="4"/>
        <v>0.72845002874468923</v>
      </c>
      <c r="H23" s="74">
        <v>98.28</v>
      </c>
      <c r="I23" s="73">
        <f t="shared" si="5"/>
        <v>0.85533535882223422</v>
      </c>
      <c r="J23" s="74">
        <v>108.38</v>
      </c>
      <c r="K23" s="73">
        <f t="shared" si="6"/>
        <v>0.94323612321076256</v>
      </c>
      <c r="L23" s="74">
        <v>115.452215711788</v>
      </c>
      <c r="M23" s="73">
        <f t="shared" si="7"/>
        <v>1.0047859417242997</v>
      </c>
      <c r="N23" s="74">
        <v>74.08</v>
      </c>
      <c r="O23" s="73">
        <f t="shared" si="8"/>
        <v>0.64472164612892868</v>
      </c>
      <c r="P23" s="74">
        <v>78.13</v>
      </c>
      <c r="Q23" s="73">
        <f t="shared" si="9"/>
        <v>0.67996898234413061</v>
      </c>
      <c r="R23" s="75">
        <f>R24+R25</f>
        <v>39.640999999999998</v>
      </c>
      <c r="S23" s="76">
        <f t="shared" si="1"/>
        <v>0.34499744565600515</v>
      </c>
      <c r="T23" s="77">
        <f t="shared" si="2"/>
        <v>0.70761616548321793</v>
      </c>
    </row>
    <row r="24" spans="1:20" ht="16.7" customHeight="1" x14ac:dyDescent="0.25">
      <c r="A24" s="78" t="s">
        <v>112</v>
      </c>
      <c r="B24" s="94"/>
      <c r="C24" s="80"/>
      <c r="D24" s="72">
        <v>22.35</v>
      </c>
      <c r="E24" s="73"/>
      <c r="F24" s="74">
        <v>35.365479078651099</v>
      </c>
      <c r="G24" s="73"/>
      <c r="H24" s="74">
        <v>41.687056078665002</v>
      </c>
      <c r="I24" s="73"/>
      <c r="J24" s="74">
        <v>46.1376282228414</v>
      </c>
      <c r="K24" s="73"/>
      <c r="L24" s="74">
        <v>48.970213371302997</v>
      </c>
      <c r="M24" s="73"/>
      <c r="N24" s="74">
        <v>31.4532663011396</v>
      </c>
      <c r="O24" s="73"/>
      <c r="P24" s="74">
        <v>32.85</v>
      </c>
      <c r="Q24" s="73"/>
      <c r="R24" s="75">
        <v>12.59</v>
      </c>
      <c r="S24" s="76"/>
      <c r="T24" s="77"/>
    </row>
    <row r="25" spans="1:20" ht="16.7" customHeight="1" x14ac:dyDescent="0.25">
      <c r="A25" s="78" t="s">
        <v>113</v>
      </c>
      <c r="B25" s="94"/>
      <c r="C25" s="80"/>
      <c r="D25" s="72">
        <v>30.44</v>
      </c>
      <c r="E25" s="73"/>
      <c r="F25" s="74">
        <v>48.335104659179798</v>
      </c>
      <c r="G25" s="73"/>
      <c r="H25" s="74">
        <v>56.589538068081502</v>
      </c>
      <c r="I25" s="73"/>
      <c r="J25" s="74">
        <v>62.239842049694701</v>
      </c>
      <c r="K25" s="73"/>
      <c r="L25" s="74">
        <v>66.482002340484996</v>
      </c>
      <c r="M25" s="73"/>
      <c r="N25" s="74">
        <v>42.627495085108997</v>
      </c>
      <c r="O25" s="73"/>
      <c r="P25" s="74">
        <v>45.28</v>
      </c>
      <c r="Q25" s="73"/>
      <c r="R25" s="75">
        <v>27.050999999999998</v>
      </c>
      <c r="S25" s="76"/>
      <c r="T25" s="77"/>
    </row>
    <row r="26" spans="1:20" ht="16.7" customHeight="1" x14ac:dyDescent="0.25">
      <c r="A26" s="78" t="s">
        <v>114</v>
      </c>
      <c r="B26" s="92">
        <v>3353.69</v>
      </c>
      <c r="C26" s="80">
        <f t="shared" si="0"/>
        <v>123.1139599</v>
      </c>
      <c r="D26" s="72">
        <v>68.16</v>
      </c>
      <c r="E26" s="73">
        <f>D26/$C26</f>
        <v>0.55363339831943781</v>
      </c>
      <c r="F26" s="74">
        <v>89.349992403081799</v>
      </c>
      <c r="G26" s="73">
        <f>F26/$C26</f>
        <v>0.72575029245795386</v>
      </c>
      <c r="H26" s="74">
        <v>104.805010539073</v>
      </c>
      <c r="I26" s="73">
        <f>H26/$C26</f>
        <v>0.85128453852188213</v>
      </c>
      <c r="J26" s="74">
        <v>117.067161948863</v>
      </c>
      <c r="K26" s="73">
        <f>J26/$C26</f>
        <v>0.95088454667489741</v>
      </c>
      <c r="L26" s="74">
        <v>125.233883700455</v>
      </c>
      <c r="M26" s="73">
        <f>L26/$C26</f>
        <v>1.0172191992051667</v>
      </c>
      <c r="N26" s="74">
        <v>79.675209236304497</v>
      </c>
      <c r="O26" s="73">
        <f>N26/$C26</f>
        <v>0.64716632704383104</v>
      </c>
      <c r="P26" s="74">
        <v>82.5070945182065</v>
      </c>
      <c r="Q26" s="73">
        <f>P26/$C26</f>
        <v>0.67016847305718497</v>
      </c>
      <c r="R26" s="75">
        <v>27.98</v>
      </c>
      <c r="S26" s="76">
        <f t="shared" si="1"/>
        <v>0.22726910922796173</v>
      </c>
      <c r="T26" s="77">
        <f t="shared" si="2"/>
        <v>0.70542198556353952</v>
      </c>
    </row>
    <row r="27" spans="1:20" ht="16.7" customHeight="1" x14ac:dyDescent="0.25">
      <c r="A27" s="78" t="s">
        <v>115</v>
      </c>
      <c r="B27" s="92">
        <v>3362.4</v>
      </c>
      <c r="C27" s="80">
        <f t="shared" si="0"/>
        <v>123.43370400000001</v>
      </c>
      <c r="D27" s="72">
        <v>91.02</v>
      </c>
      <c r="E27" s="73">
        <f>D27/$C27</f>
        <v>0.73739989201004608</v>
      </c>
      <c r="F27" s="74">
        <v>108.672377650158</v>
      </c>
      <c r="G27" s="73">
        <f>F27/$C27</f>
        <v>0.8804108936904137</v>
      </c>
      <c r="H27" s="74">
        <v>119.616287482898</v>
      </c>
      <c r="I27" s="73">
        <f>H27/$C27</f>
        <v>0.96907314296343239</v>
      </c>
      <c r="J27" s="74">
        <v>130.70816569556899</v>
      </c>
      <c r="K27" s="73">
        <f>J27/$C27</f>
        <v>1.0589341602806392</v>
      </c>
      <c r="L27" s="74">
        <v>149.20450094303899</v>
      </c>
      <c r="M27" s="73">
        <f>L27/$C27</f>
        <v>1.2087824970644889</v>
      </c>
      <c r="N27" s="74">
        <v>88.453919488525599</v>
      </c>
      <c r="O27" s="73">
        <f>N27/$C27</f>
        <v>0.71661075234788052</v>
      </c>
      <c r="P27" s="74">
        <v>89.311123671659104</v>
      </c>
      <c r="Q27" s="73">
        <f>P27/$C27</f>
        <v>0.72355540486461545</v>
      </c>
      <c r="R27" s="75">
        <v>27.41</v>
      </c>
      <c r="S27" s="76">
        <f t="shared" si="1"/>
        <v>0.2220625251592547</v>
      </c>
      <c r="T27" s="77">
        <f t="shared" si="2"/>
        <v>0.81460365854759642</v>
      </c>
    </row>
    <row r="28" spans="1:20" ht="16.7" customHeight="1" x14ac:dyDescent="0.2">
      <c r="A28" s="81" t="s">
        <v>16</v>
      </c>
      <c r="B28" s="91">
        <v>2344.4</v>
      </c>
      <c r="C28" s="83">
        <f t="shared" si="0"/>
        <v>86.062923999999995</v>
      </c>
      <c r="D28" s="84" t="s">
        <v>95</v>
      </c>
      <c r="E28" s="85"/>
      <c r="F28" s="84" t="s">
        <v>95</v>
      </c>
      <c r="G28" s="85"/>
      <c r="H28" s="84" t="s">
        <v>95</v>
      </c>
      <c r="I28" s="85"/>
      <c r="J28" s="84">
        <v>86.06</v>
      </c>
      <c r="K28" s="85">
        <f>J28/$C28</f>
        <v>0.99996602485874175</v>
      </c>
      <c r="L28" s="84">
        <v>86.06</v>
      </c>
      <c r="M28" s="85"/>
      <c r="N28" s="84">
        <v>86.06</v>
      </c>
      <c r="O28" s="85"/>
      <c r="P28" s="89">
        <v>36.01</v>
      </c>
      <c r="Q28" s="85">
        <f>P28/$C28</f>
        <v>0.41841478683666383</v>
      </c>
      <c r="R28" s="90">
        <v>17.71</v>
      </c>
      <c r="S28" s="86">
        <f t="shared" si="1"/>
        <v>0.20577966883858143</v>
      </c>
      <c r="T28" s="87">
        <f t="shared" si="2"/>
        <v>0.54138682684466233</v>
      </c>
    </row>
    <row r="29" spans="1:20" s="146" customFormat="1" ht="16.7" customHeight="1" x14ac:dyDescent="0.25">
      <c r="A29" s="137" t="s">
        <v>116</v>
      </c>
      <c r="B29" s="138">
        <v>3849.2</v>
      </c>
      <c r="C29" s="139">
        <f t="shared" si="0"/>
        <v>141.30413199999998</v>
      </c>
      <c r="D29" s="140">
        <v>95.61</v>
      </c>
      <c r="E29" s="141"/>
      <c r="F29" s="142">
        <v>141.263735849374</v>
      </c>
      <c r="G29" s="141"/>
      <c r="H29" s="142">
        <v>161.60790249105699</v>
      </c>
      <c r="I29" s="141"/>
      <c r="J29" s="142">
        <v>179.591028410848</v>
      </c>
      <c r="K29" s="141"/>
      <c r="L29" s="142">
        <v>193.51022598054399</v>
      </c>
      <c r="M29" s="141"/>
      <c r="N29" s="142">
        <v>128.68699622291001</v>
      </c>
      <c r="O29" s="141"/>
      <c r="P29" s="142">
        <v>134.46748450921001</v>
      </c>
      <c r="Q29" s="141"/>
      <c r="R29" s="143">
        <v>21.7</v>
      </c>
      <c r="S29" s="144">
        <f t="shared" si="1"/>
        <v>0.15356946532886953</v>
      </c>
      <c r="T29" s="145">
        <f t="shared" si="2"/>
        <v>0.15356946532886953</v>
      </c>
    </row>
    <row r="30" spans="1:20" ht="16.7" customHeight="1" x14ac:dyDescent="0.25">
      <c r="A30" s="78" t="s">
        <v>117</v>
      </c>
      <c r="B30" s="92">
        <v>4366.51</v>
      </c>
      <c r="C30" s="80">
        <f t="shared" si="0"/>
        <v>160.29458210000001</v>
      </c>
      <c r="D30" s="72">
        <v>78.510000000000005</v>
      </c>
      <c r="E30" s="73">
        <f>D30/$C30</f>
        <v>0.48978573680688364</v>
      </c>
      <c r="F30" s="74">
        <v>120.662311365541</v>
      </c>
      <c r="G30" s="73">
        <f>F30/$C30</f>
        <v>0.75275352282502994</v>
      </c>
      <c r="H30" s="74">
        <v>133.830448779063</v>
      </c>
      <c r="I30" s="73">
        <f>H30/$C30</f>
        <v>0.83490313288051543</v>
      </c>
      <c r="J30" s="74">
        <v>147.65650297794301</v>
      </c>
      <c r="K30" s="73">
        <f>J30/$C30</f>
        <v>0.92115716603464037</v>
      </c>
      <c r="L30" s="74">
        <v>158.47324159840599</v>
      </c>
      <c r="M30" s="73">
        <f>L30/$C30</f>
        <v>0.98863754172017004</v>
      </c>
      <c r="N30" s="74">
        <v>108.177199820062</v>
      </c>
      <c r="O30" s="73">
        <f>N30/$C30</f>
        <v>0.67486497923289446</v>
      </c>
      <c r="P30" s="74">
        <v>112.878732780337</v>
      </c>
      <c r="Q30" s="73">
        <f t="shared" ref="Q30:Q40" si="10">P30/$C30</f>
        <v>0.70419555858673655</v>
      </c>
      <c r="R30" s="75">
        <v>38.520000000000003</v>
      </c>
      <c r="S30" s="76">
        <f t="shared" si="1"/>
        <v>0.2403075605884748</v>
      </c>
      <c r="T30" s="77">
        <f t="shared" si="2"/>
        <v>0.70082564983441809</v>
      </c>
    </row>
    <row r="31" spans="1:20" ht="16.7" customHeight="1" x14ac:dyDescent="0.25">
      <c r="A31" s="78" t="s">
        <v>118</v>
      </c>
      <c r="B31" s="92">
        <v>3416.59</v>
      </c>
      <c r="C31" s="80">
        <f t="shared" si="0"/>
        <v>125.4230189</v>
      </c>
      <c r="D31" s="95">
        <v>64.03</v>
      </c>
      <c r="E31" s="96">
        <f>D31/$C31</f>
        <v>0.51051234902144427</v>
      </c>
      <c r="F31" s="97">
        <v>88.016205909236504</v>
      </c>
      <c r="G31" s="96">
        <f>F31/$C31</f>
        <v>0.70175480291549974</v>
      </c>
      <c r="H31" s="97">
        <v>94.817738936559394</v>
      </c>
      <c r="I31" s="96">
        <f>H31/$C31</f>
        <v>0.75598354885842567</v>
      </c>
      <c r="J31" s="97">
        <v>103.59005813101101</v>
      </c>
      <c r="K31" s="96">
        <f>J31/$C31</f>
        <v>0.82592540858551289</v>
      </c>
      <c r="L31" s="97">
        <v>111.355677214324</v>
      </c>
      <c r="M31" s="96">
        <f>L31/$C31</f>
        <v>0.88784083010398662</v>
      </c>
      <c r="N31" s="97">
        <v>73.335620623984596</v>
      </c>
      <c r="O31" s="73">
        <f>N31/$C31</f>
        <v>0.58470623069960725</v>
      </c>
      <c r="P31" s="74">
        <v>79.230362948539806</v>
      </c>
      <c r="Q31" s="73">
        <f t="shared" si="10"/>
        <v>0.63170511795534368</v>
      </c>
      <c r="R31" s="75">
        <v>17.13</v>
      </c>
      <c r="S31" s="76">
        <f t="shared" si="1"/>
        <v>0.13657780007398626</v>
      </c>
      <c r="T31" s="77">
        <f t="shared" si="2"/>
        <v>0.62937576102672588</v>
      </c>
    </row>
    <row r="32" spans="1:20" ht="16.7" customHeight="1" x14ac:dyDescent="0.25">
      <c r="A32" s="78" t="s">
        <v>119</v>
      </c>
      <c r="B32" s="92">
        <v>2652.1</v>
      </c>
      <c r="C32" s="80">
        <f t="shared" si="0"/>
        <v>97.35859099999999</v>
      </c>
      <c r="D32" s="95" t="s">
        <v>120</v>
      </c>
      <c r="E32" s="96"/>
      <c r="F32" s="95" t="s">
        <v>120</v>
      </c>
      <c r="G32" s="96"/>
      <c r="H32" s="95" t="s">
        <v>120</v>
      </c>
      <c r="I32" s="96"/>
      <c r="J32" s="95" t="s">
        <v>120</v>
      </c>
      <c r="K32" s="96"/>
      <c r="L32" s="95" t="s">
        <v>120</v>
      </c>
      <c r="M32" s="96"/>
      <c r="N32" s="95" t="s">
        <v>120</v>
      </c>
      <c r="O32" s="73"/>
      <c r="P32" s="74">
        <v>89.63</v>
      </c>
      <c r="Q32" s="73">
        <f t="shared" si="10"/>
        <v>0.92061726735548177</v>
      </c>
      <c r="R32" s="75">
        <v>6.83</v>
      </c>
      <c r="S32" s="76">
        <f t="shared" si="1"/>
        <v>7.0153028406091056E-2</v>
      </c>
      <c r="T32" s="77">
        <f t="shared" si="2"/>
        <v>0.49538514788078641</v>
      </c>
    </row>
    <row r="33" spans="1:21" ht="16.7" customHeight="1" x14ac:dyDescent="0.25">
      <c r="A33" s="78" t="s">
        <v>121</v>
      </c>
      <c r="B33" s="92">
        <v>6959.24</v>
      </c>
      <c r="C33" s="80">
        <f t="shared" si="0"/>
        <v>255.47370039999998</v>
      </c>
      <c r="D33" s="95">
        <v>148.53</v>
      </c>
      <c r="E33" s="96">
        <f>D33/$C33</f>
        <v>0.58139056884306983</v>
      </c>
      <c r="F33" s="97">
        <v>215.54873210273001</v>
      </c>
      <c r="G33" s="96">
        <f>F33/$C33</f>
        <v>0.84372180684446696</v>
      </c>
      <c r="H33" s="97">
        <v>224.814785821063</v>
      </c>
      <c r="I33" s="96">
        <f>H33/$C33</f>
        <v>0.87999189532647104</v>
      </c>
      <c r="J33" s="97">
        <v>187.340167674496</v>
      </c>
      <c r="K33" s="96">
        <f>J33/$C33</f>
        <v>0.73330510099933566</v>
      </c>
      <c r="L33" s="97">
        <v>268.89537003986197</v>
      </c>
      <c r="M33" s="96">
        <f>L33/$C33</f>
        <v>1.052536404408154</v>
      </c>
      <c r="N33" s="97">
        <v>178.94883259412401</v>
      </c>
      <c r="O33" s="73">
        <f>N33/$C33</f>
        <v>0.70045892126641784</v>
      </c>
      <c r="P33" s="74">
        <v>187.86255985734499</v>
      </c>
      <c r="Q33" s="73">
        <f t="shared" si="10"/>
        <v>0.7353498992781059</v>
      </c>
      <c r="R33" s="75">
        <v>64.510000000000005</v>
      </c>
      <c r="S33" s="76">
        <f t="shared" si="1"/>
        <v>0.25251131485939837</v>
      </c>
      <c r="T33" s="77">
        <f t="shared" si="2"/>
        <v>0.72240823897817741</v>
      </c>
    </row>
    <row r="34" spans="1:21" ht="16.7" customHeight="1" x14ac:dyDescent="0.25">
      <c r="A34" s="78" t="s">
        <v>122</v>
      </c>
      <c r="B34" s="92">
        <v>3618.81</v>
      </c>
      <c r="C34" s="80">
        <f t="shared" si="0"/>
        <v>132.8465151</v>
      </c>
      <c r="D34" s="95" t="s">
        <v>120</v>
      </c>
      <c r="E34" s="96"/>
      <c r="F34" s="95" t="s">
        <v>120</v>
      </c>
      <c r="G34" s="96"/>
      <c r="H34" s="95" t="s">
        <v>120</v>
      </c>
      <c r="I34" s="96"/>
      <c r="J34" s="95" t="s">
        <v>120</v>
      </c>
      <c r="K34" s="96"/>
      <c r="L34" s="95" t="s">
        <v>120</v>
      </c>
      <c r="M34" s="96"/>
      <c r="N34" s="95" t="s">
        <v>120</v>
      </c>
      <c r="O34" s="73"/>
      <c r="P34" s="74">
        <v>82.63</v>
      </c>
      <c r="Q34" s="73">
        <f t="shared" si="10"/>
        <v>0.62199599242630033</v>
      </c>
      <c r="R34" s="75">
        <v>16.309999999999999</v>
      </c>
      <c r="S34" s="76">
        <f t="shared" si="1"/>
        <v>0.12277326196869125</v>
      </c>
      <c r="T34" s="77">
        <f t="shared" si="2"/>
        <v>0.37238462719749577</v>
      </c>
    </row>
    <row r="35" spans="1:21" ht="16.7" customHeight="1" x14ac:dyDescent="0.25">
      <c r="A35" s="78" t="s">
        <v>123</v>
      </c>
      <c r="B35" s="92">
        <v>4043.38</v>
      </c>
      <c r="C35" s="80">
        <f t="shared" si="0"/>
        <v>148.43247980000001</v>
      </c>
      <c r="D35" s="95">
        <v>100.71</v>
      </c>
      <c r="E35" s="96">
        <f>D35/$C35</f>
        <v>0.67849031516348746</v>
      </c>
      <c r="F35" s="97">
        <v>132.87787021557699</v>
      </c>
      <c r="G35" s="96">
        <f>F35/$C35</f>
        <v>0.89520750710773334</v>
      </c>
      <c r="H35" s="97">
        <v>159.08855288570601</v>
      </c>
      <c r="I35" s="96">
        <f>H35/$C35</f>
        <v>1.0717907098235113</v>
      </c>
      <c r="J35" s="97">
        <v>174.20036970440401</v>
      </c>
      <c r="K35" s="96">
        <f>J35/$C35</f>
        <v>1.1736000768775408</v>
      </c>
      <c r="L35" s="97">
        <v>179.28685222396501</v>
      </c>
      <c r="M35" s="96">
        <f>L35/$C35</f>
        <v>1.2078680654364773</v>
      </c>
      <c r="N35" s="97">
        <v>113.649463862538</v>
      </c>
      <c r="O35" s="73">
        <f>N35/$C35</f>
        <v>0.76566438838501427</v>
      </c>
      <c r="P35" s="74">
        <v>105.746479815096</v>
      </c>
      <c r="Q35" s="73">
        <f t="shared" si="10"/>
        <v>0.71242143200450647</v>
      </c>
      <c r="R35" s="75">
        <v>34.701000000000001</v>
      </c>
      <c r="S35" s="76">
        <f t="shared" si="1"/>
        <v>0.23378306450688294</v>
      </c>
      <c r="T35" s="77">
        <f t="shared" si="2"/>
        <v>0.84235319491314431</v>
      </c>
    </row>
    <row r="36" spans="1:21" ht="16.7" customHeight="1" x14ac:dyDescent="0.25">
      <c r="A36" s="78" t="s">
        <v>124</v>
      </c>
      <c r="B36" s="92">
        <v>4823.8999999999996</v>
      </c>
      <c r="C36" s="80">
        <f t="shared" si="0"/>
        <v>177.08536899999999</v>
      </c>
      <c r="D36" s="95">
        <v>137.57</v>
      </c>
      <c r="E36" s="96">
        <f>D36/$C36</f>
        <v>0.77685695197100113</v>
      </c>
      <c r="F36" s="97">
        <v>187.797886572653</v>
      </c>
      <c r="G36" s="96">
        <f>F36/$C36</f>
        <v>1.0604935214758087</v>
      </c>
      <c r="H36" s="97">
        <v>210.82346368536801</v>
      </c>
      <c r="I36" s="96">
        <f>H36/$C36</f>
        <v>1.1905188151674351</v>
      </c>
      <c r="J36" s="97">
        <v>243.29226295361599</v>
      </c>
      <c r="K36" s="96">
        <f>J36/$C36</f>
        <v>1.3738699268465031</v>
      </c>
      <c r="L36" s="97">
        <v>262.33769950031501</v>
      </c>
      <c r="M36" s="96">
        <f>L36/$C36</f>
        <v>1.4814193910074809</v>
      </c>
      <c r="N36" s="97">
        <v>164.87</v>
      </c>
      <c r="O36" s="73">
        <f>N36/$C36</f>
        <v>0.93101988566881555</v>
      </c>
      <c r="P36" s="74">
        <v>155.97</v>
      </c>
      <c r="Q36" s="73">
        <f t="shared" si="10"/>
        <v>0.88076163988454637</v>
      </c>
      <c r="R36" s="75" t="s">
        <v>120</v>
      </c>
      <c r="S36" s="76"/>
      <c r="T36" s="77">
        <f t="shared" si="2"/>
        <v>1.0992771617173702</v>
      </c>
    </row>
    <row r="37" spans="1:21" ht="16.7" customHeight="1" x14ac:dyDescent="0.25">
      <c r="A37" s="78" t="s">
        <v>125</v>
      </c>
      <c r="B37" s="92">
        <v>3439.2</v>
      </c>
      <c r="C37" s="80">
        <f t="shared" si="0"/>
        <v>126.25303199999999</v>
      </c>
      <c r="D37" s="95" t="s">
        <v>120</v>
      </c>
      <c r="E37" s="96"/>
      <c r="F37" s="95" t="s">
        <v>120</v>
      </c>
      <c r="G37" s="96"/>
      <c r="H37" s="95" t="s">
        <v>120</v>
      </c>
      <c r="I37" s="96"/>
      <c r="J37" s="95" t="s">
        <v>120</v>
      </c>
      <c r="K37" s="96"/>
      <c r="L37" s="95" t="s">
        <v>120</v>
      </c>
      <c r="M37" s="96"/>
      <c r="N37" s="95" t="s">
        <v>120</v>
      </c>
      <c r="O37" s="73"/>
      <c r="P37" s="95">
        <v>113.71</v>
      </c>
      <c r="Q37" s="73">
        <f t="shared" si="10"/>
        <v>0.9006516374196859</v>
      </c>
      <c r="R37" s="75" t="s">
        <v>120</v>
      </c>
      <c r="S37" s="76"/>
      <c r="T37" s="77">
        <f t="shared" si="2"/>
        <v>0.9006516374196859</v>
      </c>
    </row>
    <row r="38" spans="1:21" ht="16.7" customHeight="1" x14ac:dyDescent="0.2">
      <c r="A38" s="81" t="s">
        <v>126</v>
      </c>
      <c r="B38" s="91">
        <v>4293.1000000000004</v>
      </c>
      <c r="C38" s="83">
        <f t="shared" si="0"/>
        <v>157.59970100000001</v>
      </c>
      <c r="D38" s="84" t="s">
        <v>120</v>
      </c>
      <c r="E38" s="85"/>
      <c r="F38" s="84" t="s">
        <v>120</v>
      </c>
      <c r="G38" s="85"/>
      <c r="H38" s="84" t="s">
        <v>120</v>
      </c>
      <c r="I38" s="85"/>
      <c r="J38" s="84">
        <v>157.6</v>
      </c>
      <c r="K38" s="85"/>
      <c r="L38" s="84">
        <v>120.65</v>
      </c>
      <c r="M38" s="85">
        <f>L38/$C38</f>
        <v>0.76554713768143501</v>
      </c>
      <c r="N38" s="89">
        <v>83.64</v>
      </c>
      <c r="O38" s="85">
        <f>N38/$C38</f>
        <v>0.53071166676896164</v>
      </c>
      <c r="P38" s="89">
        <v>94.35</v>
      </c>
      <c r="Q38" s="85">
        <f t="shared" si="10"/>
        <v>0.5986686484893774</v>
      </c>
      <c r="R38" s="90">
        <v>28.54</v>
      </c>
      <c r="S38" s="86">
        <f t="shared" si="1"/>
        <v>0.18109171412704644</v>
      </c>
      <c r="T38" s="87">
        <f t="shared" si="2"/>
        <v>0.51900479176670511</v>
      </c>
      <c r="U38" s="88" t="s">
        <v>97</v>
      </c>
    </row>
    <row r="39" spans="1:21" ht="16.7" customHeight="1" x14ac:dyDescent="0.25">
      <c r="A39" s="78" t="s">
        <v>127</v>
      </c>
      <c r="B39" s="92">
        <v>4845.6000000000004</v>
      </c>
      <c r="C39" s="80">
        <f t="shared" si="0"/>
        <v>177.88197600000001</v>
      </c>
      <c r="D39" s="95">
        <v>196.82</v>
      </c>
      <c r="E39" s="96">
        <f>D39/$C39</f>
        <v>1.1064639848615128</v>
      </c>
      <c r="F39" s="97">
        <v>267.67203375703099</v>
      </c>
      <c r="G39" s="96">
        <f>F39/$C39</f>
        <v>1.5047732197276187</v>
      </c>
      <c r="H39" s="97">
        <v>309.37964321256499</v>
      </c>
      <c r="I39" s="96">
        <f>H39/$C39</f>
        <v>1.7392410977746557</v>
      </c>
      <c r="J39" s="97">
        <v>243.8</v>
      </c>
      <c r="K39" s="96">
        <f>J39/$C39</f>
        <v>1.3705716873754539</v>
      </c>
      <c r="L39" s="97">
        <v>128.15659914407701</v>
      </c>
      <c r="M39" s="96">
        <f>L39/$C39</f>
        <v>0.72045859859391825</v>
      </c>
      <c r="N39" s="97">
        <v>127.955778265107</v>
      </c>
      <c r="O39" s="73">
        <f>N39/$C39</f>
        <v>0.71932964284760925</v>
      </c>
      <c r="P39" s="74">
        <v>121.832583739314</v>
      </c>
      <c r="Q39" s="73">
        <f t="shared" si="10"/>
        <v>0.68490684935563118</v>
      </c>
      <c r="R39" s="75">
        <v>37.143000000000001</v>
      </c>
      <c r="S39" s="76">
        <f t="shared" si="1"/>
        <v>0.20880699009100281</v>
      </c>
      <c r="T39" s="77">
        <f t="shared" si="2"/>
        <v>1.0068190088284252</v>
      </c>
    </row>
    <row r="40" spans="1:21" ht="16.7" customHeight="1" x14ac:dyDescent="0.25">
      <c r="A40" s="78" t="s">
        <v>128</v>
      </c>
      <c r="B40" s="92">
        <v>5438.59</v>
      </c>
      <c r="C40" s="80">
        <f t="shared" si="0"/>
        <v>199.65063889999999</v>
      </c>
      <c r="D40" s="95">
        <v>131.49</v>
      </c>
      <c r="E40" s="96">
        <f>D40/$C40</f>
        <v>0.65860044688291763</v>
      </c>
      <c r="F40" s="97">
        <v>174.97101478266291</v>
      </c>
      <c r="G40" s="96">
        <f>F40/$C40</f>
        <v>0.87638594971039141</v>
      </c>
      <c r="H40" s="97">
        <v>151.28</v>
      </c>
      <c r="I40" s="96">
        <f>H40/$C40</f>
        <v>0.75772359574452641</v>
      </c>
      <c r="J40" s="97">
        <v>206.83</v>
      </c>
      <c r="K40" s="96">
        <f>J40/$C40</f>
        <v>1.0359596199619274</v>
      </c>
      <c r="L40" s="97">
        <v>232.74</v>
      </c>
      <c r="M40" s="96">
        <f>L40/$C40</f>
        <v>1.1657363146059034</v>
      </c>
      <c r="N40" s="97">
        <v>163.92</v>
      </c>
      <c r="O40" s="73">
        <f>N40/$C40</f>
        <v>0.82103418703359832</v>
      </c>
      <c r="P40" s="74">
        <v>176.03</v>
      </c>
      <c r="Q40" s="73">
        <f t="shared" si="10"/>
        <v>0.88169014118792288</v>
      </c>
      <c r="R40" s="75"/>
      <c r="S40" s="76">
        <f t="shared" si="1"/>
        <v>0</v>
      </c>
      <c r="T40" s="77">
        <f t="shared" si="2"/>
        <v>0.77464128189089831</v>
      </c>
    </row>
    <row r="41" spans="1:21" ht="16.7" customHeight="1" x14ac:dyDescent="0.25">
      <c r="A41" s="78" t="s">
        <v>129</v>
      </c>
      <c r="B41" s="92"/>
      <c r="C41" s="80">
        <f t="shared" si="0"/>
        <v>0</v>
      </c>
      <c r="D41" s="95">
        <v>101.65</v>
      </c>
      <c r="E41" s="96"/>
      <c r="F41" s="97">
        <v>138.18991345763001</v>
      </c>
      <c r="G41" s="96"/>
      <c r="H41" s="97">
        <v>151.283947267917</v>
      </c>
      <c r="I41" s="96"/>
      <c r="J41" s="97">
        <v>161.71243311621899</v>
      </c>
      <c r="K41" s="96"/>
      <c r="L41" s="97">
        <v>182.35837454194001</v>
      </c>
      <c r="M41" s="96"/>
      <c r="N41" s="97">
        <v>129.44683604776199</v>
      </c>
      <c r="O41" s="73"/>
      <c r="P41" s="74">
        <v>138.83153698298901</v>
      </c>
      <c r="Q41" s="73"/>
      <c r="R41" s="75">
        <v>58.023000000000003</v>
      </c>
      <c r="S41" s="76"/>
      <c r="T41" s="77"/>
    </row>
    <row r="42" spans="1:21" ht="16.7" customHeight="1" x14ac:dyDescent="0.25">
      <c r="A42" s="78" t="s">
        <v>18</v>
      </c>
      <c r="B42" s="92"/>
      <c r="C42" s="80">
        <f t="shared" si="0"/>
        <v>0</v>
      </c>
      <c r="D42" s="95">
        <v>29.84</v>
      </c>
      <c r="E42" s="96"/>
      <c r="F42" s="97">
        <v>36.7811013250329</v>
      </c>
      <c r="G42" s="96"/>
      <c r="H42" s="97">
        <v>40.9512671555973</v>
      </c>
      <c r="I42" s="96"/>
      <c r="J42" s="97">
        <v>45.1216825885666</v>
      </c>
      <c r="K42" s="96"/>
      <c r="L42" s="97">
        <v>50.376880251662797</v>
      </c>
      <c r="M42" s="96"/>
      <c r="N42" s="97">
        <v>34.4779491962911</v>
      </c>
      <c r="O42" s="73"/>
      <c r="P42" s="74">
        <v>37.203010764049701</v>
      </c>
      <c r="Q42" s="73"/>
      <c r="R42" s="75">
        <v>13.321</v>
      </c>
      <c r="S42" s="76"/>
      <c r="T42" s="77"/>
    </row>
    <row r="43" spans="1:21" ht="16.7" customHeight="1" x14ac:dyDescent="0.25">
      <c r="A43" s="78" t="s">
        <v>130</v>
      </c>
      <c r="B43" s="92">
        <v>3038.9</v>
      </c>
      <c r="C43" s="80">
        <f t="shared" si="0"/>
        <v>111.558019</v>
      </c>
      <c r="D43" s="95">
        <v>71.58</v>
      </c>
      <c r="E43" s="96">
        <f>D43/$C43</f>
        <v>0.64163921734752205</v>
      </c>
      <c r="F43" s="97">
        <v>120.285019774018</v>
      </c>
      <c r="G43" s="96">
        <f>F43/$C43</f>
        <v>1.078228359128697</v>
      </c>
      <c r="H43" s="97">
        <v>129.620708746171</v>
      </c>
      <c r="I43" s="96">
        <f>H43/$C43</f>
        <v>1.1619129660788527</v>
      </c>
      <c r="J43" s="97">
        <v>140.53315675850399</v>
      </c>
      <c r="K43" s="96">
        <f>J43/$C43</f>
        <v>1.2597315550978365</v>
      </c>
      <c r="L43" s="97">
        <v>152.278361888815</v>
      </c>
      <c r="M43" s="96">
        <f>L43/$C43</f>
        <v>1.3650149335191673</v>
      </c>
      <c r="N43" s="97">
        <v>104.76543044427601</v>
      </c>
      <c r="O43" s="73">
        <f>N43/$C43</f>
        <v>0.93911160652893988</v>
      </c>
      <c r="P43" s="74">
        <v>109.701096598585</v>
      </c>
      <c r="Q43" s="73">
        <f>P43/$C43</f>
        <v>0.98335464883600165</v>
      </c>
      <c r="R43" s="75">
        <v>53.46</v>
      </c>
      <c r="S43" s="76">
        <f t="shared" si="1"/>
        <v>0.47921252527799008</v>
      </c>
      <c r="T43" s="77">
        <f t="shared" si="2"/>
        <v>0.98852572647687587</v>
      </c>
    </row>
    <row r="44" spans="1:21" ht="16.7" customHeight="1" x14ac:dyDescent="0.25">
      <c r="A44" s="78" t="s">
        <v>131</v>
      </c>
      <c r="B44" s="92">
        <v>3233.6</v>
      </c>
      <c r="C44" s="80">
        <f t="shared" si="0"/>
        <v>118.705456</v>
      </c>
      <c r="D44" s="95" t="s">
        <v>120</v>
      </c>
      <c r="E44" s="96"/>
      <c r="F44" s="95" t="s">
        <v>120</v>
      </c>
      <c r="G44" s="96"/>
      <c r="H44" s="97">
        <v>142.91</v>
      </c>
      <c r="I44" s="96">
        <f>H44/$C44</f>
        <v>1.2039042249245897</v>
      </c>
      <c r="J44" s="97">
        <v>167.04940763621701</v>
      </c>
      <c r="K44" s="96">
        <f>J44/$C44</f>
        <v>1.4072597272716514</v>
      </c>
      <c r="L44" s="97">
        <v>179.86231569519799</v>
      </c>
      <c r="M44" s="96">
        <f>L44/$C44</f>
        <v>1.5151983889872593</v>
      </c>
      <c r="N44" s="97">
        <v>119.356236766751</v>
      </c>
      <c r="O44" s="73">
        <f>N44/$C44</f>
        <v>1.0054823155453865</v>
      </c>
      <c r="P44" s="74">
        <v>125.182559513103</v>
      </c>
      <c r="Q44" s="73">
        <f>P44/$C44</f>
        <v>1.0545644971289525</v>
      </c>
      <c r="R44" s="75">
        <v>50.247999999999998</v>
      </c>
      <c r="S44" s="76">
        <f t="shared" si="1"/>
        <v>0.42329983551893352</v>
      </c>
      <c r="T44" s="77">
        <f t="shared" si="2"/>
        <v>1.1016181648961287</v>
      </c>
    </row>
    <row r="45" spans="1:21" ht="16.7" customHeight="1" x14ac:dyDescent="0.2">
      <c r="A45" s="81" t="s">
        <v>132</v>
      </c>
      <c r="B45" s="91">
        <v>5358.3</v>
      </c>
      <c r="C45" s="83">
        <f t="shared" si="0"/>
        <v>196.703193</v>
      </c>
      <c r="D45" s="84">
        <v>128.91999999999999</v>
      </c>
      <c r="E45" s="85">
        <f>D45/$C45</f>
        <v>0.65540369748853033</v>
      </c>
      <c r="F45" s="89">
        <v>339.38911712416899</v>
      </c>
      <c r="G45" s="85">
        <f>F45/$C45</f>
        <v>1.7253869240656861</v>
      </c>
      <c r="H45" s="89">
        <v>182.25976343839099</v>
      </c>
      <c r="I45" s="85">
        <f>H45/$C45</f>
        <v>0.92657247022111633</v>
      </c>
      <c r="J45" s="89">
        <v>203.04</v>
      </c>
      <c r="K45" s="85">
        <f>J45/$C45</f>
        <v>1.0322150693303691</v>
      </c>
      <c r="L45" s="89">
        <v>183.67</v>
      </c>
      <c r="M45" s="85">
        <f>L45/$C45</f>
        <v>0.93374183305707692</v>
      </c>
      <c r="N45" s="89">
        <v>143.97</v>
      </c>
      <c r="O45" s="85">
        <f>N45/$C45</f>
        <v>0.73191491101011263</v>
      </c>
      <c r="P45" s="89">
        <v>123.55</v>
      </c>
      <c r="Q45" s="85">
        <f>P45/$C45</f>
        <v>0.62810368309577969</v>
      </c>
      <c r="R45" s="90">
        <v>39.35</v>
      </c>
      <c r="S45" s="86">
        <f t="shared" si="1"/>
        <v>0.20004759149995091</v>
      </c>
      <c r="T45" s="87">
        <f t="shared" si="2"/>
        <v>0.85417327247107766</v>
      </c>
      <c r="U45" s="88" t="s">
        <v>97</v>
      </c>
    </row>
    <row r="46" spans="1:21" ht="16.7" customHeight="1" x14ac:dyDescent="0.25">
      <c r="A46" s="78" t="s">
        <v>21</v>
      </c>
      <c r="B46" s="93">
        <v>4767.2</v>
      </c>
      <c r="C46" s="80">
        <f t="shared" si="0"/>
        <v>175.00391199999999</v>
      </c>
      <c r="D46" s="95" t="s">
        <v>95</v>
      </c>
      <c r="E46" s="96"/>
      <c r="F46" s="95" t="s">
        <v>95</v>
      </c>
      <c r="G46" s="96"/>
      <c r="H46" s="95" t="s">
        <v>95</v>
      </c>
      <c r="I46" s="96"/>
      <c r="J46" s="95" t="s">
        <v>95</v>
      </c>
      <c r="K46" s="96"/>
      <c r="L46" s="95" t="s">
        <v>95</v>
      </c>
      <c r="M46" s="96"/>
      <c r="N46" s="97">
        <v>148.26</v>
      </c>
      <c r="O46" s="73"/>
      <c r="P46" s="74">
        <v>155.96</v>
      </c>
      <c r="Q46" s="73"/>
      <c r="R46" s="75">
        <v>53.219000000000001</v>
      </c>
      <c r="S46" s="76">
        <f t="shared" si="1"/>
        <v>0.30410177345064154</v>
      </c>
      <c r="T46" s="77">
        <f t="shared" si="2"/>
        <v>0.30410177345064154</v>
      </c>
    </row>
    <row r="47" spans="1:21" ht="16.7" customHeight="1" x14ac:dyDescent="0.25">
      <c r="A47" s="78" t="s">
        <v>133</v>
      </c>
      <c r="B47" s="92">
        <v>4863.6000000000004</v>
      </c>
      <c r="C47" s="80">
        <f t="shared" si="0"/>
        <v>178.542756</v>
      </c>
      <c r="D47" s="72">
        <v>313.62</v>
      </c>
      <c r="E47" s="73">
        <f>D47/$C47</f>
        <v>1.7565540435591798</v>
      </c>
      <c r="F47" s="74">
        <v>228.39</v>
      </c>
      <c r="G47" s="73">
        <f>F47/$C47</f>
        <v>1.2791893948360469</v>
      </c>
      <c r="H47" s="74">
        <v>243.19604896483099</v>
      </c>
      <c r="I47" s="73">
        <f>H47/$C47</f>
        <v>1.3621165843593845</v>
      </c>
      <c r="J47" s="74">
        <v>267.63614173465697</v>
      </c>
      <c r="K47" s="73">
        <f>J47/$C47</f>
        <v>1.4990030832427443</v>
      </c>
      <c r="L47" s="74">
        <v>286.46224540412601</v>
      </c>
      <c r="M47" s="73">
        <f>L47/$C47</f>
        <v>1.6044461944125361</v>
      </c>
      <c r="N47" s="74">
        <v>193.162549692553</v>
      </c>
      <c r="O47" s="73">
        <f>N47/$C47</f>
        <v>1.0818839924961896</v>
      </c>
      <c r="P47" s="74">
        <v>187.97</v>
      </c>
      <c r="Q47" s="73">
        <f>P47/$C47</f>
        <v>1.0528010444736273</v>
      </c>
      <c r="R47" s="75" t="s">
        <v>120</v>
      </c>
      <c r="S47" s="76">
        <v>1</v>
      </c>
      <c r="T47" s="77">
        <f t="shared" si="2"/>
        <v>1.3294992921724635</v>
      </c>
    </row>
  </sheetData>
  <mergeCells count="11">
    <mergeCell ref="J1:K1"/>
    <mergeCell ref="L1:M1"/>
    <mergeCell ref="N1:O1"/>
    <mergeCell ref="P1:Q1"/>
    <mergeCell ref="R1:S1"/>
    <mergeCell ref="H1:I1"/>
    <mergeCell ref="A1:A2"/>
    <mergeCell ref="B1:B2"/>
    <mergeCell ref="C1:C2"/>
    <mergeCell ref="D1:E1"/>
    <mergeCell ref="F1:G1"/>
  </mergeCells>
  <pageMargins left="0.19685039370078741" right="0.19685039370078741" top="0.19685039370078741" bottom="0.19685039370078741" header="0.51181102362204722" footer="0.51181102362204722"/>
  <pageSetup paperSize="9" scale="55" orientation="landscape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showWhiteSpace="0" view="pageBreakPreview" topLeftCell="G1" zoomScaleNormal="40" zoomScaleSheetLayoutView="100" workbookViewId="0">
      <selection activeCell="Q16" sqref="A1:W76"/>
    </sheetView>
  </sheetViews>
  <sheetFormatPr defaultRowHeight="15" x14ac:dyDescent="0.25"/>
  <cols>
    <col min="1" max="1" width="18" style="98" bestFit="1" customWidth="1"/>
    <col min="2" max="2" width="11.7109375" style="99" customWidth="1"/>
    <col min="3" max="3" width="11.28515625" style="98" customWidth="1"/>
    <col min="4" max="4" width="11.85546875" style="98" customWidth="1"/>
    <col min="5" max="5" width="13.28515625" style="98" customWidth="1"/>
    <col min="6" max="6" width="13.42578125" style="98" customWidth="1"/>
    <col min="7" max="7" width="8.42578125" style="98" customWidth="1"/>
    <col min="8" max="9" width="8.5703125" style="98" customWidth="1"/>
    <col min="10" max="10" width="8.140625" style="98" customWidth="1"/>
    <col min="11" max="13" width="9.42578125" style="98" customWidth="1"/>
    <col min="14" max="14" width="8.7109375" style="98" customWidth="1"/>
    <col min="15" max="15" width="10.140625" style="98" customWidth="1"/>
    <col min="16" max="16" width="9.42578125" style="98" customWidth="1"/>
    <col min="17" max="17" width="8.28515625" style="98" customWidth="1"/>
    <col min="18" max="18" width="9.140625" style="98" customWidth="1"/>
    <col min="19" max="20" width="12.7109375" style="98" customWidth="1"/>
    <col min="21" max="21" width="16.7109375" style="98" customWidth="1"/>
    <col min="22" max="22" width="12.7109375" style="98" customWidth="1"/>
    <col min="23" max="23" width="31.28515625" style="98" customWidth="1"/>
    <col min="24" max="16384" width="9.140625" style="98"/>
  </cols>
  <sheetData>
    <row r="1" spans="1:23" ht="15.75" thickBot="1" x14ac:dyDescent="0.3"/>
    <row r="2" spans="1:23" ht="30" customHeight="1" x14ac:dyDescent="0.25">
      <c r="A2" s="206" t="s">
        <v>3</v>
      </c>
      <c r="B2" s="208" t="s">
        <v>25</v>
      </c>
      <c r="C2" s="208" t="s">
        <v>69</v>
      </c>
      <c r="D2" s="209" t="s">
        <v>134</v>
      </c>
      <c r="E2" s="204" t="s">
        <v>53</v>
      </c>
      <c r="F2" s="205"/>
      <c r="G2" s="204" t="s">
        <v>54</v>
      </c>
      <c r="H2" s="205"/>
      <c r="I2" s="204" t="s">
        <v>55</v>
      </c>
      <c r="J2" s="205"/>
      <c r="K2" s="204" t="s">
        <v>56</v>
      </c>
      <c r="L2" s="205"/>
      <c r="M2" s="204" t="s">
        <v>57</v>
      </c>
      <c r="N2" s="205"/>
      <c r="O2" s="204" t="s">
        <v>58</v>
      </c>
      <c r="P2" s="205"/>
      <c r="Q2" s="204" t="s">
        <v>59</v>
      </c>
      <c r="R2" s="205"/>
      <c r="S2" s="211" t="s">
        <v>135</v>
      </c>
      <c r="T2" s="211" t="s">
        <v>136</v>
      </c>
      <c r="U2" s="211" t="s">
        <v>137</v>
      </c>
      <c r="V2" s="211" t="s">
        <v>71</v>
      </c>
      <c r="W2" s="211" t="s">
        <v>138</v>
      </c>
    </row>
    <row r="3" spans="1:23" ht="58.5" customHeight="1" thickBot="1" x14ac:dyDescent="0.3">
      <c r="A3" s="207"/>
      <c r="B3" s="208"/>
      <c r="C3" s="208"/>
      <c r="D3" s="210"/>
      <c r="E3" s="100" t="s">
        <v>139</v>
      </c>
      <c r="F3" s="101" t="s">
        <v>140</v>
      </c>
      <c r="G3" s="100" t="s">
        <v>72</v>
      </c>
      <c r="H3" s="101" t="s">
        <v>73</v>
      </c>
      <c r="I3" s="100" t="s">
        <v>72</v>
      </c>
      <c r="J3" s="101" t="s">
        <v>73</v>
      </c>
      <c r="K3" s="100" t="s">
        <v>72</v>
      </c>
      <c r="L3" s="101" t="s">
        <v>73</v>
      </c>
      <c r="M3" s="100" t="s">
        <v>72</v>
      </c>
      <c r="N3" s="101" t="s">
        <v>73</v>
      </c>
      <c r="O3" s="100" t="s">
        <v>72</v>
      </c>
      <c r="P3" s="101" t="s">
        <v>73</v>
      </c>
      <c r="Q3" s="100" t="s">
        <v>72</v>
      </c>
      <c r="R3" s="101" t="s">
        <v>73</v>
      </c>
      <c r="S3" s="212"/>
      <c r="T3" s="212"/>
      <c r="U3" s="212"/>
      <c r="V3" s="212"/>
      <c r="W3" s="213"/>
    </row>
    <row r="4" spans="1:23" x14ac:dyDescent="0.25">
      <c r="A4" s="102" t="s">
        <v>74</v>
      </c>
      <c r="B4" s="103" t="s">
        <v>75</v>
      </c>
      <c r="C4" s="102" t="s">
        <v>76</v>
      </c>
      <c r="D4" s="103" t="s">
        <v>77</v>
      </c>
      <c r="E4" s="102" t="s">
        <v>78</v>
      </c>
      <c r="F4" s="103" t="s">
        <v>79</v>
      </c>
      <c r="G4" s="102" t="s">
        <v>80</v>
      </c>
      <c r="H4" s="103" t="s">
        <v>81</v>
      </c>
      <c r="I4" s="102" t="s">
        <v>82</v>
      </c>
      <c r="J4" s="103" t="s">
        <v>83</v>
      </c>
      <c r="K4" s="102" t="s">
        <v>84</v>
      </c>
      <c r="L4" s="103" t="s">
        <v>85</v>
      </c>
      <c r="M4" s="102" t="s">
        <v>86</v>
      </c>
      <c r="N4" s="103" t="s">
        <v>87</v>
      </c>
      <c r="O4" s="102" t="s">
        <v>88</v>
      </c>
      <c r="P4" s="103" t="s">
        <v>89</v>
      </c>
      <c r="Q4" s="102" t="s">
        <v>90</v>
      </c>
      <c r="R4" s="103" t="s">
        <v>91</v>
      </c>
      <c r="S4" s="102" t="s">
        <v>92</v>
      </c>
      <c r="T4" s="103" t="s">
        <v>93</v>
      </c>
      <c r="U4" s="104" t="s">
        <v>141</v>
      </c>
      <c r="V4" s="102" t="s">
        <v>142</v>
      </c>
      <c r="W4" s="103" t="s">
        <v>143</v>
      </c>
    </row>
    <row r="5" spans="1:23" ht="28.5" customHeight="1" x14ac:dyDescent="0.25">
      <c r="A5" s="105" t="s">
        <v>144</v>
      </c>
      <c r="B5" s="106"/>
      <c r="C5" s="107"/>
      <c r="D5" s="108"/>
      <c r="E5" s="109">
        <f>61.6230010986328/21*30</f>
        <v>88.032858712332569</v>
      </c>
      <c r="F5" s="110"/>
      <c r="G5" s="109">
        <v>119.10700225830099</v>
      </c>
      <c r="H5" s="110"/>
      <c r="I5" s="109">
        <v>165.59700012207</v>
      </c>
      <c r="J5" s="110"/>
      <c r="K5" s="109">
        <v>190.656005859375</v>
      </c>
      <c r="L5" s="110"/>
      <c r="M5" s="109">
        <v>182.36599731445301</v>
      </c>
      <c r="N5" s="110"/>
      <c r="O5" s="109">
        <v>139.17799377441401</v>
      </c>
      <c r="P5" s="110"/>
      <c r="Q5" s="109">
        <v>126.44400024414099</v>
      </c>
      <c r="R5" s="111"/>
      <c r="S5" s="112">
        <f>SUM(Таблица2[[#This Row],[5]],Таблица2[[#This Row],[7]],Таблица2[[#This Row],[9]],Таблица2[[#This Row],[11]],Таблица2[[#This Row],[13]],Таблица2[[#This Row],[15]],Таблица2[[#This Row],[17]])</f>
        <v>1011.3808582850864</v>
      </c>
      <c r="T5" s="112"/>
      <c r="U5" s="112"/>
      <c r="V5" s="113"/>
      <c r="W5" s="114"/>
    </row>
    <row r="6" spans="1:23" ht="30" customHeight="1" x14ac:dyDescent="0.25">
      <c r="A6" s="105" t="s">
        <v>12</v>
      </c>
      <c r="B6" s="106">
        <v>4421.7</v>
      </c>
      <c r="C6" s="115">
        <f t="shared" ref="C6:C43" si="0">B6*0.03671</f>
        <v>162.320607</v>
      </c>
      <c r="D6" s="116"/>
      <c r="E6" s="117"/>
      <c r="F6" s="110"/>
      <c r="G6" s="109"/>
      <c r="H6" s="110"/>
      <c r="I6" s="109">
        <v>135.89697265625</v>
      </c>
      <c r="J6" s="110">
        <f>I6/$C6</f>
        <v>0.83721330992958898</v>
      </c>
      <c r="K6" s="109">
        <v>158.352294921875</v>
      </c>
      <c r="L6" s="110">
        <f>K6/$C6</f>
        <v>0.97555262913645346</v>
      </c>
      <c r="M6" s="109">
        <v>155.16157531738301</v>
      </c>
      <c r="N6" s="110">
        <f>M6/$C6</f>
        <v>0.95589573120178772</v>
      </c>
      <c r="O6" s="109">
        <v>74.862396240234403</v>
      </c>
      <c r="P6" s="110">
        <f>O6/$C6</f>
        <v>0.46120081500332488</v>
      </c>
      <c r="Q6" s="109">
        <v>106.820747375488</v>
      </c>
      <c r="R6" s="110">
        <f>Q6/$C6</f>
        <v>0.6580849428162131</v>
      </c>
      <c r="S6" s="112">
        <f>SUM(Таблица2[[#This Row],[5]],Таблица2[[#This Row],[7]],Таблица2[[#This Row],[9]],Таблица2[[#This Row],[11]],Таблица2[[#This Row],[13]],Таблица2[[#This Row],[15]],Таблица2[[#This Row],[17]])</f>
        <v>631.09398651123047</v>
      </c>
      <c r="T6" s="112">
        <f>S6/V6-S6</f>
        <v>180.50904848876939</v>
      </c>
      <c r="U6" s="118">
        <f>Таблица2[[#This Row],[20]]*1108.23</f>
        <v>200045.54280670892</v>
      </c>
      <c r="V6" s="119">
        <f>AVERAGE(Таблица2[[#This Row],[6]],Таблица2[[#This Row],[8]],Таблица2[[#This Row],[10]],Таблица2[[#This Row],[12]],Таблица2[[#This Row],[14]],Таблица2[[#This Row],[16]],Таблица2[[#This Row],[18]])</f>
        <v>0.77758948561747376</v>
      </c>
      <c r="W6" s="114"/>
    </row>
    <row r="7" spans="1:23" x14ac:dyDescent="0.25">
      <c r="A7" s="105" t="s">
        <v>99</v>
      </c>
      <c r="B7" s="106">
        <v>4836</v>
      </c>
      <c r="C7" s="115">
        <f t="shared" si="0"/>
        <v>177.52956</v>
      </c>
      <c r="D7" s="116"/>
      <c r="E7" s="109">
        <v>89.341331481933594</v>
      </c>
      <c r="F7" s="110">
        <f>E7/$C7</f>
        <v>0.50324763651717264</v>
      </c>
      <c r="G7" s="109">
        <v>153.88619995117199</v>
      </c>
      <c r="H7" s="110">
        <f>G7/$C7</f>
        <v>0.86682015069023988</v>
      </c>
      <c r="I7" s="109">
        <v>198.82444763183599</v>
      </c>
      <c r="J7" s="110">
        <f>I7/$C7</f>
        <v>1.1199512218237684</v>
      </c>
      <c r="K7" s="109">
        <v>221.63920593261699</v>
      </c>
      <c r="L7" s="110">
        <f>K7/$C7</f>
        <v>1.2484636695579991</v>
      </c>
      <c r="M7" s="109">
        <v>223.42227172851599</v>
      </c>
      <c r="N7" s="110">
        <f>M7/$C7</f>
        <v>1.2585074380205528</v>
      </c>
      <c r="O7" s="109">
        <v>172.99868774414099</v>
      </c>
      <c r="P7" s="110">
        <f>O7/$C7</f>
        <v>0.97447820939871077</v>
      </c>
      <c r="Q7" s="109">
        <v>136.17425537109401</v>
      </c>
      <c r="R7" s="110">
        <f>Q7/$C7</f>
        <v>0.76705116247172589</v>
      </c>
      <c r="S7" s="112">
        <f>SUM(Таблица2[[#This Row],[5]],Таблица2[[#This Row],[7]],Таблица2[[#This Row],[9]],Таблица2[[#This Row],[11]],Таблица2[[#This Row],[13]],Таблица2[[#This Row],[15]],Таблица2[[#This Row],[17]])</f>
        <v>1196.2863998413095</v>
      </c>
      <c r="T7" s="112">
        <f>S7/V7-S7</f>
        <v>46.420520158690351</v>
      </c>
      <c r="U7" s="118">
        <f>Таблица2[[#This Row],[20]]*1108.23</f>
        <v>51444.613055465408</v>
      </c>
      <c r="V7" s="119">
        <f>AVERAGE(Таблица2[[#This Row],[6]],Таблица2[[#This Row],[8]],Таблица2[[#This Row],[10]],Таблица2[[#This Row],[12]],Таблица2[[#This Row],[14]],Таблица2[[#This Row],[16]],Таблица2[[#This Row],[18]])</f>
        <v>0.9626456412114528</v>
      </c>
      <c r="W7" s="114"/>
    </row>
    <row r="8" spans="1:23" x14ac:dyDescent="0.25">
      <c r="A8" s="105" t="s">
        <v>100</v>
      </c>
      <c r="B8" s="106">
        <v>1622.2</v>
      </c>
      <c r="C8" s="115">
        <f t="shared" si="0"/>
        <v>59.550961999999998</v>
      </c>
      <c r="D8" s="116"/>
      <c r="E8" s="109">
        <v>28.697736740112301</v>
      </c>
      <c r="F8" s="110">
        <f>E8/$C8</f>
        <v>0.48190215197719732</v>
      </c>
      <c r="G8" s="109">
        <v>23.271064758300799</v>
      </c>
      <c r="H8" s="110">
        <f>G8/$C8</f>
        <v>0.39077563110232877</v>
      </c>
      <c r="I8" s="109">
        <v>55.116405487060497</v>
      </c>
      <c r="J8" s="110">
        <f>I8/$C8</f>
        <v>0.92553341937717981</v>
      </c>
      <c r="K8" s="109">
        <v>62.538166046142599</v>
      </c>
      <c r="L8" s="110">
        <f>K8/$C8</f>
        <v>1.0501621459304487</v>
      </c>
      <c r="M8" s="109">
        <v>61.041416168212898</v>
      </c>
      <c r="N8" s="110">
        <f>M8/$C8</f>
        <v>1.0250282131162365</v>
      </c>
      <c r="O8" s="109">
        <v>44.347606658935497</v>
      </c>
      <c r="P8" s="110">
        <f>O8/$C8</f>
        <v>0.7447000882863235</v>
      </c>
      <c r="Q8" s="109">
        <v>36.4113960266113</v>
      </c>
      <c r="R8" s="110">
        <f>Q8/$C8</f>
        <v>0.61143254120078361</v>
      </c>
      <c r="S8" s="112">
        <f>SUM(Таблица2[[#This Row],[5]],Таблица2[[#This Row],[7]],Таблица2[[#This Row],[9]],Таблица2[[#This Row],[11]],Таблица2[[#This Row],[13]],Таблица2[[#This Row],[15]],Таблица2[[#This Row],[17]])</f>
        <v>311.42379188537586</v>
      </c>
      <c r="T8" s="112">
        <f>S8/V8-S8</f>
        <v>105.43294211462404</v>
      </c>
      <c r="U8" s="118">
        <f>Таблица2[[#This Row],[20]]*1108.23</f>
        <v>116843.94943968981</v>
      </c>
      <c r="V8" s="119">
        <f>AVERAGE(Таблица2[[#This Row],[6]],Таблица2[[#This Row],[8]],Таблица2[[#This Row],[10]],Таблица2[[#This Row],[12]],Таблица2[[#This Row],[14]],Таблица2[[#This Row],[16]],Таблица2[[#This Row],[18]])</f>
        <v>0.74707631299864263</v>
      </c>
      <c r="W8" s="114"/>
    </row>
    <row r="9" spans="1:23" x14ac:dyDescent="0.25">
      <c r="A9" s="105" t="s">
        <v>101</v>
      </c>
      <c r="B9" s="106"/>
      <c r="C9" s="115">
        <f t="shared" si="0"/>
        <v>0</v>
      </c>
      <c r="D9" s="116"/>
      <c r="E9" s="117"/>
      <c r="F9" s="111"/>
      <c r="G9" s="117"/>
      <c r="H9" s="111"/>
      <c r="I9" s="117"/>
      <c r="J9" s="111"/>
      <c r="K9" s="117"/>
      <c r="L9" s="111"/>
      <c r="M9" s="117"/>
      <c r="N9" s="111"/>
      <c r="O9" s="109">
        <v>126.890998840332</v>
      </c>
      <c r="P9" s="110"/>
      <c r="Q9" s="109">
        <v>105.23300170898401</v>
      </c>
      <c r="R9" s="111"/>
      <c r="S9" s="112">
        <f>SUM(Таблица2[[#This Row],[5]],Таблица2[[#This Row],[7]],Таблица2[[#This Row],[9]],Таблица2[[#This Row],[11]],Таблица2[[#This Row],[13]],Таблица2[[#This Row],[15]],Таблица2[[#This Row],[17]])</f>
        <v>232.12400054931601</v>
      </c>
      <c r="T9" s="112"/>
      <c r="U9" s="112"/>
      <c r="V9" s="113"/>
      <c r="W9" s="114"/>
    </row>
    <row r="10" spans="1:23" x14ac:dyDescent="0.25">
      <c r="A10" s="105" t="s">
        <v>13</v>
      </c>
      <c r="B10" s="106">
        <v>2768.4</v>
      </c>
      <c r="C10" s="115">
        <f>B10*0.03671</f>
        <v>101.62796400000001</v>
      </c>
      <c r="D10" s="116"/>
      <c r="E10" s="109">
        <v>40.538761138916001</v>
      </c>
      <c r="F10" s="110">
        <f>E10/$C10</f>
        <v>0.39889376450477743</v>
      </c>
      <c r="G10" s="109">
        <v>59.111255645752003</v>
      </c>
      <c r="H10" s="110">
        <f t="shared" ref="H10:H19" si="1">G10/$C10</f>
        <v>0.58164360791240488</v>
      </c>
      <c r="I10" s="109">
        <v>74.91943359375</v>
      </c>
      <c r="J10" s="110">
        <f t="shared" ref="J10:J19" si="2">I10/$C10</f>
        <v>0.73719309769651586</v>
      </c>
      <c r="K10" s="109">
        <v>83.468093872070298</v>
      </c>
      <c r="L10" s="110">
        <f t="shared" ref="L10:L19" si="3">K10/$C10</f>
        <v>0.82131030266502525</v>
      </c>
      <c r="M10" s="109">
        <v>114.80051422119099</v>
      </c>
      <c r="N10" s="110">
        <f t="shared" ref="N10:N19" si="4">M10/$C10</f>
        <v>1.129615409998679</v>
      </c>
      <c r="O10" s="109">
        <v>80.079200744628906</v>
      </c>
      <c r="P10" s="110">
        <f t="shared" ref="P10:P19" si="5">O10/$C10</f>
        <v>0.78796423339376254</v>
      </c>
      <c r="Q10" s="109">
        <v>71.056983947753906</v>
      </c>
      <c r="R10" s="110">
        <f t="shared" ref="R10:R19" si="6">Q10/$C10</f>
        <v>0.69918732158949781</v>
      </c>
      <c r="S10" s="112">
        <f>SUM(Таблица2[[#This Row],[5]],Таблица2[[#This Row],[7]],Таблица2[[#This Row],[9]],Таблица2[[#This Row],[11]],Таблица2[[#This Row],[13]],Таблица2[[#This Row],[15]],Таблица2[[#This Row],[17]])</f>
        <v>523.97424316406205</v>
      </c>
      <c r="T10" s="112">
        <f t="shared" ref="T10:T19" si="7">S10/V10-S10</f>
        <v>187.42150483593787</v>
      </c>
      <c r="U10" s="118">
        <f>Таблица2[[#This Row],[20]]*1108.23</f>
        <v>207706.13430433141</v>
      </c>
      <c r="V10" s="119">
        <f>AVERAGE(Таблица2[[#This Row],[6]],Таблица2[[#This Row],[8]],Таблица2[[#This Row],[10]],Таблица2[[#This Row],[12]],Таблица2[[#This Row],[14]],Таблица2[[#This Row],[16]],Таблица2[[#This Row],[18]])</f>
        <v>0.73654396253723753</v>
      </c>
      <c r="W10" s="114"/>
    </row>
    <row r="11" spans="1:23" x14ac:dyDescent="0.25">
      <c r="A11" s="105" t="s">
        <v>102</v>
      </c>
      <c r="B11" s="106">
        <v>4841.3</v>
      </c>
      <c r="C11" s="115">
        <f t="shared" si="0"/>
        <v>177.72412299999999</v>
      </c>
      <c r="D11" s="116"/>
      <c r="E11" s="109"/>
      <c r="F11" s="110"/>
      <c r="G11" s="109">
        <v>112.153114318848</v>
      </c>
      <c r="H11" s="110">
        <f t="shared" si="1"/>
        <v>0.63105172458129388</v>
      </c>
      <c r="I11" s="109">
        <v>163.20303344726599</v>
      </c>
      <c r="J11" s="110">
        <f t="shared" si="2"/>
        <v>0.91829421179513149</v>
      </c>
      <c r="K11" s="109">
        <v>175.17776489257801</v>
      </c>
      <c r="L11" s="110">
        <f t="shared" si="3"/>
        <v>0.98567241146311924</v>
      </c>
      <c r="M11" s="109">
        <v>182.906173706055</v>
      </c>
      <c r="N11" s="110">
        <f t="shared" si="4"/>
        <v>1.0291578352931583</v>
      </c>
      <c r="O11" s="109">
        <v>129.69085693359401</v>
      </c>
      <c r="P11" s="110">
        <f t="shared" si="5"/>
        <v>0.72973130908961648</v>
      </c>
      <c r="Q11" s="109">
        <v>158.48541259765599</v>
      </c>
      <c r="R11" s="110">
        <f t="shared" si="6"/>
        <v>0.89174958313146946</v>
      </c>
      <c r="S11" s="112">
        <f>SUM(Таблица2[[#This Row],[5]],Таблица2[[#This Row],[7]],Таблица2[[#This Row],[9]],Таблица2[[#This Row],[11]],Таблица2[[#This Row],[13]],Таблица2[[#This Row],[15]],Таблица2[[#This Row],[17]])</f>
        <v>921.616355895997</v>
      </c>
      <c r="T11" s="112">
        <f t="shared" si="7"/>
        <v>144.728382104003</v>
      </c>
      <c r="U11" s="118">
        <f>Таблица2[[#This Row],[20]]*1108.23</f>
        <v>160392.33489911925</v>
      </c>
      <c r="V11" s="119">
        <f>AVERAGE(Таблица2[[#This Row],[6]],Таблица2[[#This Row],[8]],Таблица2[[#This Row],[10]],Таблица2[[#This Row],[12]],Таблица2[[#This Row],[14]],Таблица2[[#This Row],[16]],Таблица2[[#This Row],[18]])</f>
        <v>0.86427617922563149</v>
      </c>
      <c r="W11" s="114"/>
    </row>
    <row r="12" spans="1:23" x14ac:dyDescent="0.25">
      <c r="A12" s="105" t="s">
        <v>103</v>
      </c>
      <c r="B12" s="106">
        <v>5172.3</v>
      </c>
      <c r="C12" s="115">
        <f t="shared" si="0"/>
        <v>189.87513300000001</v>
      </c>
      <c r="D12" s="116"/>
      <c r="E12" s="109"/>
      <c r="F12" s="110"/>
      <c r="G12" s="109">
        <v>114.873161315918</v>
      </c>
      <c r="H12" s="110">
        <f t="shared" si="1"/>
        <v>0.60499318420974058</v>
      </c>
      <c r="I12" s="109">
        <v>170.46888732910199</v>
      </c>
      <c r="J12" s="110">
        <f t="shared" si="2"/>
        <v>0.89779469610221152</v>
      </c>
      <c r="K12" s="109">
        <v>195.30548095703099</v>
      </c>
      <c r="L12" s="110">
        <f t="shared" si="3"/>
        <v>1.0285995742108631</v>
      </c>
      <c r="M12" s="109">
        <v>192.68789672851599</v>
      </c>
      <c r="N12" s="110">
        <f t="shared" si="4"/>
        <v>1.0148137551456831</v>
      </c>
      <c r="O12" s="109">
        <v>135.00761413574199</v>
      </c>
      <c r="P12" s="110">
        <f t="shared" si="5"/>
        <v>0.7110336777788695</v>
      </c>
      <c r="Q12" s="109">
        <v>102.78810882568401</v>
      </c>
      <c r="R12" s="110">
        <f t="shared" si="6"/>
        <v>0.54134581607210253</v>
      </c>
      <c r="S12" s="112">
        <f>SUM(Таблица2[[#This Row],[5]],Таблица2[[#This Row],[7]],Таблица2[[#This Row],[9]],Таблица2[[#This Row],[11]],Таблица2[[#This Row],[13]],Таблица2[[#This Row],[15]],Таблица2[[#This Row],[17]])</f>
        <v>911.13114929199298</v>
      </c>
      <c r="T12" s="112">
        <f t="shared" si="7"/>
        <v>228.11964870800728</v>
      </c>
      <c r="U12" s="118">
        <f>Таблица2[[#This Row],[20]]*1108.23</f>
        <v>252809.03828767492</v>
      </c>
      <c r="V12" s="119">
        <f>AVERAGE(Таблица2[[#This Row],[6]],Таблица2[[#This Row],[8]],Таблица2[[#This Row],[10]],Таблица2[[#This Row],[12]],Таблица2[[#This Row],[14]],Таблица2[[#This Row],[16]],Таблица2[[#This Row],[18]])</f>
        <v>0.79976345058657827</v>
      </c>
      <c r="W12" s="114"/>
    </row>
    <row r="13" spans="1:23" x14ac:dyDescent="0.25">
      <c r="A13" s="105" t="s">
        <v>104</v>
      </c>
      <c r="B13" s="106">
        <v>5013.8999999999996</v>
      </c>
      <c r="C13" s="115">
        <f t="shared" si="0"/>
        <v>184.06026899999998</v>
      </c>
      <c r="D13" s="116"/>
      <c r="E13" s="109"/>
      <c r="F13" s="110"/>
      <c r="G13" s="109">
        <v>108.805130004883</v>
      </c>
      <c r="H13" s="110">
        <f t="shared" si="1"/>
        <v>0.59113860148103448</v>
      </c>
      <c r="I13" s="109">
        <v>130.927658081055</v>
      </c>
      <c r="J13" s="110">
        <f t="shared" si="2"/>
        <v>0.71133036364874058</v>
      </c>
      <c r="K13" s="109">
        <v>188.45103454589801</v>
      </c>
      <c r="L13" s="110">
        <f t="shared" si="3"/>
        <v>1.0238550425344539</v>
      </c>
      <c r="M13" s="109">
        <v>184.07470703125</v>
      </c>
      <c r="N13" s="110">
        <f t="shared" si="4"/>
        <v>1.000078441867593</v>
      </c>
      <c r="O13" s="109">
        <v>138.62362670898401</v>
      </c>
      <c r="P13" s="110">
        <f t="shared" si="5"/>
        <v>0.75314258455736594</v>
      </c>
      <c r="Q13" s="109">
        <v>122.032905578613</v>
      </c>
      <c r="R13" s="110">
        <f t="shared" si="6"/>
        <v>0.66300514631222784</v>
      </c>
      <c r="S13" s="112">
        <f>SUM(Таблица2[[#This Row],[5]],Таблица2[[#This Row],[7]],Таблица2[[#This Row],[9]],Таблица2[[#This Row],[11]],Таблица2[[#This Row],[13]],Таблица2[[#This Row],[15]],Таблица2[[#This Row],[17]])</f>
        <v>872.91506195068314</v>
      </c>
      <c r="T13" s="112">
        <f t="shared" si="7"/>
        <v>231.44655204931678</v>
      </c>
      <c r="U13" s="118">
        <f>Таблица2[[#This Row],[20]]*1108.23</f>
        <v>256496.01237761433</v>
      </c>
      <c r="V13" s="119">
        <f>AVERAGE(Таблица2[[#This Row],[6]],Таблица2[[#This Row],[8]],Таблица2[[#This Row],[10]],Таблица2[[#This Row],[12]],Таблица2[[#This Row],[14]],Таблица2[[#This Row],[16]],Таблица2[[#This Row],[18]])</f>
        <v>0.79042503006690268</v>
      </c>
      <c r="W13" s="114"/>
    </row>
    <row r="14" spans="1:23" x14ac:dyDescent="0.25">
      <c r="A14" s="105" t="s">
        <v>105</v>
      </c>
      <c r="B14" s="106">
        <v>6060.7</v>
      </c>
      <c r="C14" s="115">
        <f t="shared" si="0"/>
        <v>222.48829699999999</v>
      </c>
      <c r="D14" s="116"/>
      <c r="E14" s="109">
        <v>141.95387268066401</v>
      </c>
      <c r="F14" s="110">
        <f t="shared" ref="F14:F19" si="8">E14/$C14</f>
        <v>0.63802849226116376</v>
      </c>
      <c r="G14" s="109">
        <v>144.443359375</v>
      </c>
      <c r="H14" s="110">
        <f t="shared" si="1"/>
        <v>0.6492177850370261</v>
      </c>
      <c r="I14" s="109">
        <v>206.50328063964801</v>
      </c>
      <c r="J14" s="110">
        <f t="shared" si="2"/>
        <v>0.92815345087408363</v>
      </c>
      <c r="K14" s="109">
        <v>249.33767700195301</v>
      </c>
      <c r="L14" s="110">
        <f t="shared" si="3"/>
        <v>1.1206777181720844</v>
      </c>
      <c r="M14" s="109">
        <v>226.18844604492199</v>
      </c>
      <c r="N14" s="110">
        <f t="shared" si="4"/>
        <v>1.016630758088467</v>
      </c>
      <c r="O14" s="109">
        <v>163.36224365234401</v>
      </c>
      <c r="P14" s="110">
        <f t="shared" si="5"/>
        <v>0.73425095097178983</v>
      </c>
      <c r="Q14" s="109">
        <v>147.36943054199199</v>
      </c>
      <c r="R14" s="110">
        <f t="shared" si="6"/>
        <v>0.66236935842963462</v>
      </c>
      <c r="S14" s="112">
        <f>SUM(Таблица2[[#This Row],[5]],Таблица2[[#This Row],[7]],Таблица2[[#This Row],[9]],Таблица2[[#This Row],[11]],Таблица2[[#This Row],[13]],Таблица2[[#This Row],[15]],Таблица2[[#This Row],[17]])</f>
        <v>1279.158309936523</v>
      </c>
      <c r="T14" s="112">
        <f t="shared" si="7"/>
        <v>278.25976906347728</v>
      </c>
      <c r="U14" s="118">
        <f>Таблица2[[#This Row],[20]]*1108.23</f>
        <v>308375.82386921742</v>
      </c>
      <c r="V14" s="119">
        <f>AVERAGE(Таблица2[[#This Row],[6]],Таблица2[[#This Row],[8]],Таблица2[[#This Row],[10]],Таблица2[[#This Row],[12]],Таблица2[[#This Row],[14]],Таблица2[[#This Row],[16]],Таблица2[[#This Row],[18]])</f>
        <v>0.82133264483346402</v>
      </c>
      <c r="W14" s="114"/>
    </row>
    <row r="15" spans="1:23" x14ac:dyDescent="0.25">
      <c r="A15" s="105" t="s">
        <v>106</v>
      </c>
      <c r="B15" s="106">
        <v>5479.9</v>
      </c>
      <c r="C15" s="115">
        <f t="shared" si="0"/>
        <v>201.16712899999999</v>
      </c>
      <c r="D15" s="116"/>
      <c r="E15" s="109">
        <v>137.70367431640599</v>
      </c>
      <c r="F15" s="110">
        <f t="shared" si="8"/>
        <v>0.68452373407588873</v>
      </c>
      <c r="G15" s="109">
        <v>146.03837585449199</v>
      </c>
      <c r="H15" s="110">
        <f t="shared" si="1"/>
        <v>0.72595546091673857</v>
      </c>
      <c r="I15" s="109">
        <v>160.87109375</v>
      </c>
      <c r="J15" s="110">
        <f t="shared" si="2"/>
        <v>0.79968876898372399</v>
      </c>
      <c r="K15" s="109">
        <v>167.55464172363301</v>
      </c>
      <c r="L15" s="110">
        <f t="shared" si="3"/>
        <v>0.8329126262155534</v>
      </c>
      <c r="M15" s="109">
        <v>222.05989074707</v>
      </c>
      <c r="N15" s="110">
        <f t="shared" si="4"/>
        <v>1.1038577318815839</v>
      </c>
      <c r="O15" s="109">
        <v>159.87937927246099</v>
      </c>
      <c r="P15" s="110">
        <f t="shared" si="5"/>
        <v>0.79475896518094169</v>
      </c>
      <c r="Q15" s="109">
        <v>140.32717895507801</v>
      </c>
      <c r="R15" s="110">
        <f t="shared" si="6"/>
        <v>0.69756515218287984</v>
      </c>
      <c r="S15" s="112">
        <f>SUM(Таблица2[[#This Row],[5]],Таблица2[[#This Row],[7]],Таблица2[[#This Row],[9]],Таблица2[[#This Row],[11]],Таблица2[[#This Row],[13]],Таблица2[[#This Row],[15]],Таблица2[[#This Row],[17]])</f>
        <v>1134.4342346191402</v>
      </c>
      <c r="T15" s="112">
        <f t="shared" si="7"/>
        <v>273.73566838086026</v>
      </c>
      <c r="U15" s="118">
        <f>Таблица2[[#This Row],[20]]*1108.23</f>
        <v>303362.07976972079</v>
      </c>
      <c r="V15" s="119">
        <f>AVERAGE(Таблица2[[#This Row],[6]],Таблица2[[#This Row],[8]],Таблица2[[#This Row],[10]],Таблица2[[#This Row],[12]],Таблица2[[#This Row],[14]],Таблица2[[#This Row],[16]],Таблица2[[#This Row],[18]])</f>
        <v>0.80560891991961558</v>
      </c>
      <c r="W15" s="114"/>
    </row>
    <row r="16" spans="1:23" x14ac:dyDescent="0.25">
      <c r="A16" s="105" t="s">
        <v>107</v>
      </c>
      <c r="B16" s="106">
        <v>3568.9</v>
      </c>
      <c r="C16" s="115">
        <f t="shared" si="0"/>
        <v>131.014319</v>
      </c>
      <c r="D16" s="116"/>
      <c r="E16" s="109"/>
      <c r="F16" s="110">
        <f t="shared" si="8"/>
        <v>0</v>
      </c>
      <c r="G16" s="109">
        <v>81.3974609375</v>
      </c>
      <c r="H16" s="110">
        <f t="shared" si="1"/>
        <v>0.62128675368300779</v>
      </c>
      <c r="I16" s="109">
        <v>72.291595458984403</v>
      </c>
      <c r="J16" s="110">
        <f t="shared" si="2"/>
        <v>0.55178392721321101</v>
      </c>
      <c r="K16" s="109">
        <v>124.538528442383</v>
      </c>
      <c r="L16" s="110">
        <f t="shared" si="3"/>
        <v>0.95057188704986506</v>
      </c>
      <c r="M16" s="109">
        <v>122.10244750976599</v>
      </c>
      <c r="N16" s="110">
        <f t="shared" si="4"/>
        <v>0.93197788182042907</v>
      </c>
      <c r="O16" s="109">
        <v>94.740470886230497</v>
      </c>
      <c r="P16" s="110">
        <f t="shared" si="5"/>
        <v>0.72313065937648002</v>
      </c>
      <c r="Q16" s="109">
        <v>79.024948120117202</v>
      </c>
      <c r="R16" s="110">
        <f t="shared" si="6"/>
        <v>0.60317794820669335</v>
      </c>
      <c r="S16" s="112">
        <f>SUM(Таблица2[[#This Row],[5]],Таблица2[[#This Row],[7]],Таблица2[[#This Row],[9]],Таблица2[[#This Row],[11]],Таблица2[[#This Row],[13]],Таблица2[[#This Row],[15]],Таблица2[[#This Row],[17]])</f>
        <v>574.09545135498104</v>
      </c>
      <c r="T16" s="112">
        <f t="shared" si="7"/>
        <v>343.00478164501885</v>
      </c>
      <c r="U16" s="118">
        <f>Таблица2[[#This Row],[20]]*1108.23</f>
        <v>380128.18916245922</v>
      </c>
      <c r="V16" s="119">
        <f>AVERAGE(Таблица2[[#This Row],[6]],Таблица2[[#This Row],[8]],Таблица2[[#This Row],[10]],Таблица2[[#This Row],[12]],Таблица2[[#This Row],[14]],Таблица2[[#This Row],[16]],Таблица2[[#This Row],[18]])</f>
        <v>0.62598986533566947</v>
      </c>
      <c r="W16" s="114"/>
    </row>
    <row r="17" spans="1:23" ht="26.25" customHeight="1" x14ac:dyDescent="0.25">
      <c r="A17" s="105" t="s">
        <v>108</v>
      </c>
      <c r="B17" s="106">
        <v>3377.9</v>
      </c>
      <c r="C17" s="115">
        <f t="shared" si="0"/>
        <v>124.002709</v>
      </c>
      <c r="D17" s="116"/>
      <c r="E17" s="109">
        <v>54.321437835693402</v>
      </c>
      <c r="F17" s="110">
        <f t="shared" si="8"/>
        <v>0.43806654123736444</v>
      </c>
      <c r="G17" s="109">
        <v>67.818008422851605</v>
      </c>
      <c r="H17" s="110">
        <f t="shared" si="1"/>
        <v>0.54690747460083</v>
      </c>
      <c r="I17" s="109">
        <v>89.697395324707003</v>
      </c>
      <c r="J17" s="110">
        <f t="shared" si="2"/>
        <v>0.72335028845786753</v>
      </c>
      <c r="K17" s="109">
        <v>7.3527015745639801E-2</v>
      </c>
      <c r="L17" s="110">
        <f t="shared" si="3"/>
        <v>5.9294685042437102E-4</v>
      </c>
      <c r="M17" s="109">
        <v>35.912120819091797</v>
      </c>
      <c r="N17" s="110">
        <f t="shared" si="4"/>
        <v>0.2896075505825586</v>
      </c>
      <c r="O17" s="109">
        <v>78.762321472167997</v>
      </c>
      <c r="P17" s="110">
        <f t="shared" si="5"/>
        <v>0.63516613554118406</v>
      </c>
      <c r="Q17" s="109">
        <v>70.026283264160199</v>
      </c>
      <c r="R17" s="110">
        <f t="shared" si="6"/>
        <v>0.56471575362244875</v>
      </c>
      <c r="S17" s="112">
        <f>SUM(Таблица2[[#This Row],[5]],Таблица2[[#This Row],[7]],Таблица2[[#This Row],[9]],Таблица2[[#This Row],[11]],Таблица2[[#This Row],[13]],Таблица2[[#This Row],[15]],Таблица2[[#This Row],[17]])</f>
        <v>396.61109415441769</v>
      </c>
      <c r="T17" s="112">
        <f t="shared" si="7"/>
        <v>471.40786884558241</v>
      </c>
      <c r="U17" s="118">
        <f>Таблица2[[#This Row],[20]]*1108.23</f>
        <v>522428.34249073983</v>
      </c>
      <c r="V17" s="119">
        <f>AVERAGE(Таблица2[[#This Row],[6]],Таблица2[[#This Row],[8]],Таблица2[[#This Row],[10]],Таблица2[[#This Row],[12]],Таблица2[[#This Row],[14]],Таблица2[[#This Row],[16]],Таблица2[[#This Row],[18]])</f>
        <v>0.45691524155609681</v>
      </c>
      <c r="W17" s="114"/>
    </row>
    <row r="18" spans="1:23" x14ac:dyDescent="0.25">
      <c r="A18" s="105" t="s">
        <v>109</v>
      </c>
      <c r="B18" s="106">
        <v>2880.22</v>
      </c>
      <c r="C18" s="115">
        <f t="shared" si="0"/>
        <v>105.73287619999999</v>
      </c>
      <c r="D18" s="116"/>
      <c r="E18" s="109">
        <v>54.117256164550803</v>
      </c>
      <c r="F18" s="110">
        <f t="shared" si="8"/>
        <v>0.51182998240003241</v>
      </c>
      <c r="G18" s="109">
        <v>67.138862609863295</v>
      </c>
      <c r="H18" s="110">
        <f t="shared" si="1"/>
        <v>0.6349856830042736</v>
      </c>
      <c r="I18" s="109">
        <v>89.571815490722699</v>
      </c>
      <c r="J18" s="110">
        <f t="shared" si="2"/>
        <v>0.84715198063176023</v>
      </c>
      <c r="K18" s="109">
        <v>103.791305541992</v>
      </c>
      <c r="L18" s="110">
        <f t="shared" si="3"/>
        <v>0.98163702031206079</v>
      </c>
      <c r="M18" s="109">
        <v>102.59157562255901</v>
      </c>
      <c r="N18" s="110">
        <f t="shared" si="4"/>
        <v>0.97029021917933045</v>
      </c>
      <c r="O18" s="109">
        <v>78.485221862792997</v>
      </c>
      <c r="P18" s="110">
        <f t="shared" si="5"/>
        <v>0.74229723699498684</v>
      </c>
      <c r="Q18" s="109">
        <v>68.516418457031307</v>
      </c>
      <c r="R18" s="110">
        <f t="shared" si="6"/>
        <v>0.64801432552944505</v>
      </c>
      <c r="S18" s="112">
        <f>SUM(Таблица2[[#This Row],[5]],Таблица2[[#This Row],[7]],Таблица2[[#This Row],[9]],Таблица2[[#This Row],[11]],Таблица2[[#This Row],[13]],Таблица2[[#This Row],[15]],Таблица2[[#This Row],[17]])</f>
        <v>564.21245574951217</v>
      </c>
      <c r="T18" s="112">
        <f t="shared" si="7"/>
        <v>175.9176776504878</v>
      </c>
      <c r="U18" s="118">
        <f>Таблица2[[#This Row],[20]]*1108.23</f>
        <v>194957.24790260009</v>
      </c>
      <c r="V18" s="119">
        <f>AVERAGE(Таблица2[[#This Row],[6]],Таблица2[[#This Row],[8]],Таблица2[[#This Row],[10]],Таблица2[[#This Row],[12]],Таблица2[[#This Row],[14]],Таблица2[[#This Row],[16]],Таблица2[[#This Row],[18]])</f>
        <v>0.76231520686455567</v>
      </c>
      <c r="W18" s="114"/>
    </row>
    <row r="19" spans="1:23" x14ac:dyDescent="0.25">
      <c r="A19" s="105" t="s">
        <v>110</v>
      </c>
      <c r="B19" s="106">
        <v>3198.9</v>
      </c>
      <c r="C19" s="115">
        <f t="shared" si="0"/>
        <v>117.431619</v>
      </c>
      <c r="D19" s="116"/>
      <c r="E19" s="109">
        <v>77.941864013671903</v>
      </c>
      <c r="F19" s="110">
        <f t="shared" si="8"/>
        <v>0.66372127607022013</v>
      </c>
      <c r="G19" s="109">
        <v>102.45538330078099</v>
      </c>
      <c r="H19" s="110">
        <f t="shared" si="1"/>
        <v>0.87246845588308708</v>
      </c>
      <c r="I19" s="109">
        <v>137.23086547851599</v>
      </c>
      <c r="J19" s="110">
        <f t="shared" si="2"/>
        <v>1.1686023461748918</v>
      </c>
      <c r="K19" s="109">
        <v>154.65476989746099</v>
      </c>
      <c r="L19" s="110">
        <f t="shared" si="3"/>
        <v>1.3169772435604503</v>
      </c>
      <c r="M19" s="109">
        <v>150.78291320800801</v>
      </c>
      <c r="N19" s="110">
        <f t="shared" si="4"/>
        <v>1.2840060836426688</v>
      </c>
      <c r="O19" s="109">
        <v>111.12433624267599</v>
      </c>
      <c r="P19" s="110">
        <f t="shared" si="5"/>
        <v>0.94628974026727841</v>
      </c>
      <c r="Q19" s="109">
        <v>94.156669616699205</v>
      </c>
      <c r="R19" s="110">
        <f t="shared" si="6"/>
        <v>0.80179997873229703</v>
      </c>
      <c r="S19" s="112">
        <f>SUM(Таблица2[[#This Row],[5]],Таблица2[[#This Row],[7]],Таблица2[[#This Row],[9]],Таблица2[[#This Row],[11]],Таблица2[[#This Row],[13]],Таблица2[[#This Row],[15]],Таблица2[[#This Row],[17]])</f>
        <v>828.34680175781307</v>
      </c>
      <c r="T19" s="112">
        <f t="shared" si="7"/>
        <v>-6.3254687578131552</v>
      </c>
      <c r="U19" s="118">
        <f>Таблица2[[#This Row],[20]]*1108.23</f>
        <v>-7010.0742414712731</v>
      </c>
      <c r="V19" s="119">
        <f>AVERAGE(Таблица2[[#This Row],[6]],Таблица2[[#This Row],[8]],Таблица2[[#This Row],[10]],Таблица2[[#This Row],[12]],Таблица2[[#This Row],[14]],Таблица2[[#This Row],[16]],Таблица2[[#This Row],[18]])</f>
        <v>1.0076950177615562</v>
      </c>
      <c r="W19" s="114"/>
    </row>
    <row r="20" spans="1:23" x14ac:dyDescent="0.25">
      <c r="A20" s="105" t="s">
        <v>145</v>
      </c>
      <c r="B20" s="106"/>
      <c r="C20" s="115"/>
      <c r="D20" s="116"/>
      <c r="E20" s="109">
        <f>E21+E22</f>
        <v>71.491033554077092</v>
      </c>
      <c r="F20" s="110"/>
      <c r="G20" s="109">
        <f>G21+G22</f>
        <v>72.199523925781193</v>
      </c>
      <c r="H20" s="110"/>
      <c r="I20" s="109">
        <f>I21+I22</f>
        <v>105.8473205566406</v>
      </c>
      <c r="J20" s="110"/>
      <c r="K20" s="109">
        <f>K21+K22</f>
        <v>104.4601783752442</v>
      </c>
      <c r="L20" s="110"/>
      <c r="M20" s="109">
        <f>M21+M22</f>
        <v>120.4220237731934</v>
      </c>
      <c r="N20" s="110"/>
      <c r="O20" s="109">
        <f>O21+O22</f>
        <v>81.652442932128906</v>
      </c>
      <c r="P20" s="110"/>
      <c r="Q20" s="109">
        <f>Q21+Q22</f>
        <v>72.325878143310504</v>
      </c>
      <c r="R20" s="110"/>
      <c r="S20" s="112">
        <f>SUM(Таблица2[[#This Row],[5]],Таблица2[[#This Row],[7]],Таблица2[[#This Row],[9]],Таблица2[[#This Row],[11]],Таблица2[[#This Row],[13]],Таблица2[[#This Row],[15]],Таблица2[[#This Row],[17]])</f>
        <v>628.39840126037598</v>
      </c>
      <c r="T20" s="112"/>
      <c r="U20" s="112"/>
      <c r="V20" s="119"/>
      <c r="W20" s="114"/>
    </row>
    <row r="21" spans="1:23" x14ac:dyDescent="0.25">
      <c r="A21" s="105" t="s">
        <v>112</v>
      </c>
      <c r="B21" s="106"/>
      <c r="C21" s="115"/>
      <c r="D21" s="116"/>
      <c r="E21" s="109">
        <v>30.9584636688232</v>
      </c>
      <c r="F21" s="110"/>
      <c r="G21" s="109">
        <v>31.064861297607401</v>
      </c>
      <c r="H21" s="110"/>
      <c r="I21" s="109">
        <v>44.946144104003899</v>
      </c>
      <c r="J21" s="110"/>
      <c r="K21" s="109">
        <v>52.906684875488303</v>
      </c>
      <c r="L21" s="110"/>
      <c r="M21" s="109">
        <v>51.051174163818402</v>
      </c>
      <c r="N21" s="110"/>
      <c r="O21" s="109">
        <v>35.366386413574197</v>
      </c>
      <c r="P21" s="110"/>
      <c r="Q21" s="109">
        <v>30.640933990478501</v>
      </c>
      <c r="R21" s="111"/>
      <c r="S21" s="112">
        <f>SUM(Таблица2[[#This Row],[5]],Таблица2[[#This Row],[7]],Таблица2[[#This Row],[9]],Таблица2[[#This Row],[11]],Таблица2[[#This Row],[13]],Таблица2[[#This Row],[15]],Таблица2[[#This Row],[17]])</f>
        <v>276.93464851379389</v>
      </c>
      <c r="T21" s="112"/>
      <c r="U21" s="112"/>
      <c r="V21" s="113"/>
      <c r="W21" s="114"/>
    </row>
    <row r="22" spans="1:23" x14ac:dyDescent="0.25">
      <c r="A22" s="105" t="s">
        <v>113</v>
      </c>
      <c r="B22" s="106"/>
      <c r="C22" s="115"/>
      <c r="D22" s="116"/>
      <c r="E22" s="109">
        <v>40.532569885253899</v>
      </c>
      <c r="F22" s="110"/>
      <c r="G22" s="109">
        <v>41.1346626281738</v>
      </c>
      <c r="H22" s="110"/>
      <c r="I22" s="109">
        <v>60.901176452636697</v>
      </c>
      <c r="J22" s="110"/>
      <c r="K22" s="109">
        <v>51.553493499755902</v>
      </c>
      <c r="L22" s="110"/>
      <c r="M22" s="109">
        <v>69.370849609375</v>
      </c>
      <c r="N22" s="110"/>
      <c r="O22" s="109">
        <v>46.286056518554702</v>
      </c>
      <c r="P22" s="110"/>
      <c r="Q22" s="109">
        <v>41.684944152832003</v>
      </c>
      <c r="R22" s="111"/>
      <c r="S22" s="112">
        <f>SUM(Таблица2[[#This Row],[5]],Таблица2[[#This Row],[7]],Таблица2[[#This Row],[9]],Таблица2[[#This Row],[11]],Таблица2[[#This Row],[13]],Таблица2[[#This Row],[15]],Таблица2[[#This Row],[17]])</f>
        <v>351.46375274658203</v>
      </c>
      <c r="T22" s="112"/>
      <c r="U22" s="112"/>
      <c r="V22" s="113"/>
      <c r="W22" s="114"/>
    </row>
    <row r="23" spans="1:23" x14ac:dyDescent="0.25">
      <c r="A23" s="105" t="s">
        <v>114</v>
      </c>
      <c r="B23" s="106">
        <v>3353.69</v>
      </c>
      <c r="C23" s="115">
        <f t="shared" si="0"/>
        <v>123.1139599</v>
      </c>
      <c r="D23" s="116"/>
      <c r="E23" s="109"/>
      <c r="F23" s="110"/>
      <c r="G23" s="109">
        <v>74.780113220214801</v>
      </c>
      <c r="H23" s="110">
        <f>G23/$C23</f>
        <v>0.6074056368664883</v>
      </c>
      <c r="I23" s="109">
        <v>110.44578552246099</v>
      </c>
      <c r="J23" s="110">
        <f>I23/$C23</f>
        <v>0.89710204766519741</v>
      </c>
      <c r="K23" s="109">
        <v>129.96453857421901</v>
      </c>
      <c r="L23" s="110">
        <f>K23/$C23</f>
        <v>1.0556442070402368</v>
      </c>
      <c r="M23" s="109">
        <v>126.152153015137</v>
      </c>
      <c r="N23" s="110">
        <f>M23/$C23</f>
        <v>1.0246778928856224</v>
      </c>
      <c r="O23" s="109">
        <v>87.563888549804702</v>
      </c>
      <c r="P23" s="110">
        <f>O23/$C23</f>
        <v>0.7112425643763628</v>
      </c>
      <c r="Q23" s="109">
        <v>79.502540588378906</v>
      </c>
      <c r="R23" s="110">
        <f>Q23/$C23</f>
        <v>0.64576381632883295</v>
      </c>
      <c r="S23" s="112">
        <f>SUM(Таблица2[[#This Row],[5]],Таблица2[[#This Row],[7]],Таблица2[[#This Row],[9]],Таблица2[[#This Row],[11]],Таблица2[[#This Row],[13]],Таблица2[[#This Row],[15]],Таблица2[[#This Row],[17]])</f>
        <v>608.40901947021541</v>
      </c>
      <c r="T23" s="112">
        <f>S23/V23-S23</f>
        <v>130.27473992978469</v>
      </c>
      <c r="U23" s="118">
        <f>Таблица2[[#This Row],[20]]*1108.23</f>
        <v>144374.37503238529</v>
      </c>
      <c r="V23" s="119">
        <f>AVERAGE(Таблица2[[#This Row],[6]],Таблица2[[#This Row],[8]],Таблица2[[#This Row],[10]],Таблица2[[#This Row],[12]],Таблица2[[#This Row],[14]],Таблица2[[#This Row],[16]],Таблица2[[#This Row],[18]])</f>
        <v>0.82363936086045664</v>
      </c>
      <c r="W23" s="114"/>
    </row>
    <row r="24" spans="1:23" x14ac:dyDescent="0.25">
      <c r="A24" s="105" t="s">
        <v>115</v>
      </c>
      <c r="B24" s="106">
        <v>3362.4</v>
      </c>
      <c r="C24" s="115">
        <f t="shared" si="0"/>
        <v>123.43370400000001</v>
      </c>
      <c r="D24" s="116"/>
      <c r="E24" s="109">
        <v>51.557815551757798</v>
      </c>
      <c r="F24" s="110">
        <f>E24/$C24</f>
        <v>0.41769641419622144</v>
      </c>
      <c r="G24" s="109">
        <v>89.861808776855497</v>
      </c>
      <c r="H24" s="110">
        <f>G24/$C24</f>
        <v>0.72801678848473583</v>
      </c>
      <c r="I24" s="109">
        <v>131.97204589843801</v>
      </c>
      <c r="J24" s="110">
        <f>I24/$C24</f>
        <v>1.0691735046567021</v>
      </c>
      <c r="K24" s="109">
        <v>154.80479431152301</v>
      </c>
      <c r="L24" s="110">
        <f>K24/$C24</f>
        <v>1.2541533575912378</v>
      </c>
      <c r="M24" s="109">
        <v>141.43664550781301</v>
      </c>
      <c r="N24" s="110">
        <f>M24/$C24</f>
        <v>1.1458511000189462</v>
      </c>
      <c r="O24" s="109">
        <v>102.527420043945</v>
      </c>
      <c r="P24" s="110">
        <f>O24/$C24</f>
        <v>0.83062742769142694</v>
      </c>
      <c r="Q24" s="109">
        <v>79.692359924316406</v>
      </c>
      <c r="R24" s="110">
        <f>Q24/$C24</f>
        <v>0.64562884643173635</v>
      </c>
      <c r="S24" s="112">
        <f>SUM(Таблица2[[#This Row],[5]],Таблица2[[#This Row],[7]],Таблица2[[#This Row],[9]],Таблица2[[#This Row],[11]],Таблица2[[#This Row],[13]],Таблица2[[#This Row],[15]],Таблица2[[#This Row],[17]])</f>
        <v>751.85289001464878</v>
      </c>
      <c r="T24" s="112">
        <f>S24/V24-S24</f>
        <v>112.18303798535123</v>
      </c>
      <c r="U24" s="118">
        <f>Таблица2[[#This Row],[20]]*1108.23</f>
        <v>124324.60818650579</v>
      </c>
      <c r="V24" s="119">
        <f>AVERAGE(Таблица2[[#This Row],[6]],Таблица2[[#This Row],[8]],Таблица2[[#This Row],[10]],Таблица2[[#This Row],[12]],Таблица2[[#This Row],[14]],Таблица2[[#This Row],[16]],Таблица2[[#This Row],[18]])</f>
        <v>0.87016391986728681</v>
      </c>
      <c r="W24" s="114"/>
    </row>
    <row r="25" spans="1:23" x14ac:dyDescent="0.25">
      <c r="A25" s="105" t="s">
        <v>116</v>
      </c>
      <c r="B25" s="106">
        <v>4994.5</v>
      </c>
      <c r="C25" s="115">
        <f t="shared" si="0"/>
        <v>183.348095</v>
      </c>
      <c r="D25" s="116"/>
      <c r="E25" s="109">
        <v>88.515785217285199</v>
      </c>
      <c r="F25" s="110">
        <f>E25/$C25</f>
        <v>0.48277450178735265</v>
      </c>
      <c r="G25" s="109">
        <v>115.346961975098</v>
      </c>
      <c r="H25" s="110">
        <f>G25/$C25</f>
        <v>0.62911459197379715</v>
      </c>
      <c r="I25" s="109">
        <v>82.571479797363295</v>
      </c>
      <c r="J25" s="110">
        <f>I25/$C25</f>
        <v>0.45035362814848606</v>
      </c>
      <c r="K25" s="109">
        <v>184.99124145507801</v>
      </c>
      <c r="L25" s="110">
        <f>K25/$C25</f>
        <v>1.0089618954321724</v>
      </c>
      <c r="M25" s="109">
        <v>181.43763732910199</v>
      </c>
      <c r="N25" s="110">
        <f>M25/$C25</f>
        <v>0.98958016078161049</v>
      </c>
      <c r="O25" s="109">
        <v>135.94375610351599</v>
      </c>
      <c r="P25" s="110">
        <f>O25/$C25</f>
        <v>0.74145169658575394</v>
      </c>
      <c r="Q25" s="109">
        <v>121.78288269043</v>
      </c>
      <c r="R25" s="110">
        <f>Q25/$C25</f>
        <v>0.66421678769244918</v>
      </c>
      <c r="S25" s="112">
        <f>SUM(Таблица2[[#This Row],[5]],Таблица2[[#This Row],[7]],Таблица2[[#This Row],[9]],Таблица2[[#This Row],[11]],Таблица2[[#This Row],[13]],Таблица2[[#This Row],[15]],Таблица2[[#This Row],[17]])</f>
        <v>910.58974456787246</v>
      </c>
      <c r="T25" s="112">
        <f>S25/V25-S25</f>
        <v>372.84692043212749</v>
      </c>
      <c r="U25" s="118">
        <f>Таблица2[[#This Row],[20]]*1108.23</f>
        <v>413200.14263049664</v>
      </c>
      <c r="V25" s="119">
        <f>AVERAGE(Таблица2[[#This Row],[6]],Таблица2[[#This Row],[8]],Таблица2[[#This Row],[10]],Таблица2[[#This Row],[12]],Таблица2[[#This Row],[14]],Таблица2[[#This Row],[16]],Таблица2[[#This Row],[18]])</f>
        <v>0.70949332320023173</v>
      </c>
      <c r="W25" s="114"/>
    </row>
    <row r="26" spans="1:23" x14ac:dyDescent="0.25">
      <c r="A26" s="105" t="s">
        <v>146</v>
      </c>
      <c r="B26" s="106"/>
      <c r="C26" s="115"/>
      <c r="D26" s="116"/>
      <c r="E26" s="109"/>
      <c r="F26" s="110"/>
      <c r="G26" s="120"/>
      <c r="H26" s="121"/>
      <c r="I26" s="109"/>
      <c r="J26" s="110"/>
      <c r="K26" s="109"/>
      <c r="L26" s="110"/>
      <c r="M26" s="109"/>
      <c r="N26" s="110"/>
      <c r="O26" s="109"/>
      <c r="P26" s="110"/>
      <c r="Q26" s="109">
        <v>145.71800231933599</v>
      </c>
      <c r="R26" s="111"/>
      <c r="S26" s="112">
        <f>SUM(Таблица2[[#This Row],[5]],Таблица2[[#This Row],[7]],Таблица2[[#This Row],[9]],Таблица2[[#This Row],[11]],Таблица2[[#This Row],[13]],Таблица2[[#This Row],[15]],Таблица2[[#This Row],[17]])</f>
        <v>145.71800231933599</v>
      </c>
      <c r="T26" s="112"/>
      <c r="U26" s="112"/>
      <c r="V26" s="113"/>
      <c r="W26" s="114"/>
    </row>
    <row r="27" spans="1:23" ht="30" x14ac:dyDescent="0.25">
      <c r="A27" s="105" t="s">
        <v>117</v>
      </c>
      <c r="B27" s="106">
        <v>4366.51</v>
      </c>
      <c r="C27" s="115">
        <f t="shared" si="0"/>
        <v>160.29458210000001</v>
      </c>
      <c r="D27" s="116"/>
      <c r="E27" s="109"/>
      <c r="F27" s="110"/>
      <c r="G27" s="120"/>
      <c r="H27" s="110"/>
      <c r="I27" s="109"/>
      <c r="J27" s="110"/>
      <c r="K27" s="109">
        <v>155.58120727539099</v>
      </c>
      <c r="L27" s="110">
        <f>K27/$C27</f>
        <v>0.97059554500932177</v>
      </c>
      <c r="M27" s="109">
        <v>151.05212402343801</v>
      </c>
      <c r="N27" s="110">
        <f>M27/$C27</f>
        <v>0.94234079558100048</v>
      </c>
      <c r="O27" s="109">
        <v>114.926475524902</v>
      </c>
      <c r="P27" s="110">
        <f>O27/$C27</f>
        <v>0.71697043043666286</v>
      </c>
      <c r="Q27" s="109">
        <v>102.34894561767599</v>
      </c>
      <c r="R27" s="110">
        <f t="shared" ref="R27:R37" si="9">Q27/$C27</f>
        <v>0.63850533359777217</v>
      </c>
      <c r="S27" s="112">
        <f>SUM(Таблица2[[#This Row],[5]],Таблица2[[#This Row],[7]],Таблица2[[#This Row],[9]],Таблица2[[#This Row],[11]],Таблица2[[#This Row],[13]],Таблица2[[#This Row],[15]],Таблица2[[#This Row],[17]])</f>
        <v>523.90875244140705</v>
      </c>
      <c r="T27" s="112">
        <f t="shared" ref="T27:T37" si="10">S27/V27-S27</f>
        <v>117.26957595859301</v>
      </c>
      <c r="U27" s="118">
        <f>Таблица2[[#This Row],[20]]*1108.23</f>
        <v>129961.66216459153</v>
      </c>
      <c r="V27" s="119">
        <f>AVERAGE(Таблица2[[#This Row],[6]],Таблица2[[#This Row],[8]],Таблица2[[#This Row],[10]],Таблица2[[#This Row],[12]],Таблица2[[#This Row],[14]],Таблица2[[#This Row],[16]],Таблица2[[#This Row],[18]])</f>
        <v>0.81710302615618935</v>
      </c>
      <c r="W27" s="122" t="s">
        <v>147</v>
      </c>
    </row>
    <row r="28" spans="1:23" x14ac:dyDescent="0.25">
      <c r="A28" s="105" t="s">
        <v>118</v>
      </c>
      <c r="B28" s="106">
        <v>3416.59</v>
      </c>
      <c r="C28" s="115">
        <f t="shared" si="0"/>
        <v>125.4230189</v>
      </c>
      <c r="D28" s="116"/>
      <c r="E28" s="109"/>
      <c r="F28" s="110"/>
      <c r="G28" s="109">
        <v>74.919578552246094</v>
      </c>
      <c r="H28" s="110">
        <f>G28/$C28</f>
        <v>0.59733515593321518</v>
      </c>
      <c r="I28" s="109">
        <v>98.795852661132798</v>
      </c>
      <c r="J28" s="110">
        <f>I28/$C28</f>
        <v>0.78770112159318151</v>
      </c>
      <c r="K28" s="109">
        <v>115.550888061523</v>
      </c>
      <c r="L28" s="110">
        <f>K28/$C28</f>
        <v>0.92128932212716019</v>
      </c>
      <c r="M28" s="109">
        <v>112.388832092285</v>
      </c>
      <c r="N28" s="110">
        <f>M28/$C28</f>
        <v>0.89607819264733868</v>
      </c>
      <c r="O28" s="109">
        <v>86.256874084472699</v>
      </c>
      <c r="P28" s="110">
        <f>O28/$C28</f>
        <v>0.68772761843059649</v>
      </c>
      <c r="Q28" s="109">
        <v>78.364730834960895</v>
      </c>
      <c r="R28" s="110">
        <f t="shared" si="9"/>
        <v>0.6248034174447773</v>
      </c>
      <c r="S28" s="112">
        <f>SUM(Таблица2[[#This Row],[5]],Таблица2[[#This Row],[7]],Таблица2[[#This Row],[9]],Таблица2[[#This Row],[11]],Таблица2[[#This Row],[13]],Таблица2[[#This Row],[15]],Таблица2[[#This Row],[17]])</f>
        <v>566.27675628662053</v>
      </c>
      <c r="T28" s="112">
        <f t="shared" si="10"/>
        <v>186.26135711337952</v>
      </c>
      <c r="U28" s="118">
        <f>Таблица2[[#This Row],[20]]*1108.23</f>
        <v>206420.42379376059</v>
      </c>
      <c r="V28" s="119">
        <f>AVERAGE(Таблица2[[#This Row],[6]],Таблица2[[#This Row],[8]],Таблица2[[#This Row],[10]],Таблица2[[#This Row],[12]],Таблица2[[#This Row],[14]],Таблица2[[#This Row],[16]],Таблица2[[#This Row],[18]])</f>
        <v>0.75248913802937822</v>
      </c>
      <c r="W28" s="114"/>
    </row>
    <row r="29" spans="1:23" ht="45" x14ac:dyDescent="0.25">
      <c r="A29" s="105" t="s">
        <v>119</v>
      </c>
      <c r="B29" s="106">
        <v>2652.1</v>
      </c>
      <c r="C29" s="115">
        <f t="shared" si="0"/>
        <v>97.35859099999999</v>
      </c>
      <c r="D29" s="116"/>
      <c r="E29" s="109"/>
      <c r="F29" s="110"/>
      <c r="G29" s="109">
        <v>55.455226898193402</v>
      </c>
      <c r="H29" s="110">
        <f>G29/$C29</f>
        <v>0.56959767318523957</v>
      </c>
      <c r="I29" s="109">
        <v>88.767616271972699</v>
      </c>
      <c r="J29" s="110">
        <f>I29/$C29</f>
        <v>0.91175945913157996</v>
      </c>
      <c r="K29" s="109">
        <v>105.78411865234401</v>
      </c>
      <c r="L29" s="110">
        <f>K29/$C29</f>
        <v>1.0865411831231619</v>
      </c>
      <c r="M29" s="109">
        <v>220.86422729492199</v>
      </c>
      <c r="N29" s="110">
        <f>M29/$C29</f>
        <v>2.2685643354773077</v>
      </c>
      <c r="O29" s="109">
        <v>173.80738830566401</v>
      </c>
      <c r="P29" s="110">
        <f>O29/$C29</f>
        <v>1.785229084772437</v>
      </c>
      <c r="Q29" s="109">
        <v>139.93771362304699</v>
      </c>
      <c r="R29" s="110">
        <f t="shared" si="9"/>
        <v>1.4373432502022037</v>
      </c>
      <c r="S29" s="112">
        <f>SUM(Таблица2[[#This Row],[5]],Таблица2[[#This Row],[7]],Таблица2[[#This Row],[9]],Таблица2[[#This Row],[11]],Таблица2[[#This Row],[13]],Таблица2[[#This Row],[15]],Таблица2[[#This Row],[17]])</f>
        <v>784.61629104614315</v>
      </c>
      <c r="T29" s="112">
        <f t="shared" si="10"/>
        <v>-200.46474504614321</v>
      </c>
      <c r="U29" s="118">
        <f>Таблица2[[#This Row],[20]]*1108.23</f>
        <v>-222161.04440248728</v>
      </c>
      <c r="V29" s="119">
        <f>AVERAGE(Таблица2[[#This Row],[6]],Таблица2[[#This Row],[8]],Таблица2[[#This Row],[10]],Таблица2[[#This Row],[12]],Таблица2[[#This Row],[14]],Таблица2[[#This Row],[16]],Таблица2[[#This Row],[18]])</f>
        <v>1.343172497648655</v>
      </c>
      <c r="W29" s="122" t="s">
        <v>148</v>
      </c>
    </row>
    <row r="30" spans="1:23" x14ac:dyDescent="0.25">
      <c r="A30" s="105" t="s">
        <v>121</v>
      </c>
      <c r="B30" s="106">
        <v>6959.24</v>
      </c>
      <c r="C30" s="115">
        <f t="shared" si="0"/>
        <v>255.47370039999998</v>
      </c>
      <c r="D30" s="116"/>
      <c r="E30" s="109">
        <v>177.68467712402301</v>
      </c>
      <c r="F30" s="110">
        <f>E30/$C30</f>
        <v>0.69551064100069304</v>
      </c>
      <c r="G30" s="109">
        <v>205.31802368164099</v>
      </c>
      <c r="H30" s="110">
        <f>G30/$C30</f>
        <v>0.80367577312330274</v>
      </c>
      <c r="I30" s="109">
        <v>244.78273010253901</v>
      </c>
      <c r="J30" s="110">
        <f>I30/$C30</f>
        <v>0.95815236448713925</v>
      </c>
      <c r="K30" s="109">
        <v>259.11462402343801</v>
      </c>
      <c r="L30" s="110">
        <f>K30/$C30</f>
        <v>1.0142516572850253</v>
      </c>
      <c r="M30" s="109">
        <v>251.17575073242199</v>
      </c>
      <c r="N30" s="110">
        <f>M30/$C30</f>
        <v>0.98317654748473671</v>
      </c>
      <c r="O30" s="109">
        <v>187.329513549805</v>
      </c>
      <c r="P30" s="110">
        <f>O30/$C30</f>
        <v>0.73326339758847836</v>
      </c>
      <c r="Q30" s="109">
        <v>168.86958312988301</v>
      </c>
      <c r="R30" s="110">
        <f t="shared" si="9"/>
        <v>0.6610057429217987</v>
      </c>
      <c r="S30" s="112">
        <f>SUM(Таблица2[[#This Row],[5]],Таблица2[[#This Row],[7]],Таблица2[[#This Row],[9]],Таблица2[[#This Row],[11]],Таблица2[[#This Row],[13]],Таблица2[[#This Row],[15]],Таблица2[[#This Row],[17]])</f>
        <v>1494.2749023437509</v>
      </c>
      <c r="T30" s="112">
        <f t="shared" si="10"/>
        <v>294.04100045624864</v>
      </c>
      <c r="U30" s="118">
        <f>Таблица2[[#This Row],[20]]*1108.23</f>
        <v>325865.05793562846</v>
      </c>
      <c r="V30" s="119">
        <f>AVERAGE(Таблица2[[#This Row],[6]],Таблица2[[#This Row],[8]],Таблица2[[#This Row],[10]],Таблица2[[#This Row],[12]],Таблица2[[#This Row],[14]],Таблица2[[#This Row],[16]],Таблица2[[#This Row],[18]])</f>
        <v>0.8355765891273107</v>
      </c>
      <c r="W30" s="114"/>
    </row>
    <row r="31" spans="1:23" ht="30" x14ac:dyDescent="0.25">
      <c r="A31" s="105" t="s">
        <v>122</v>
      </c>
      <c r="B31" s="106">
        <v>3618.81</v>
      </c>
      <c r="C31" s="115">
        <f t="shared" si="0"/>
        <v>132.8465151</v>
      </c>
      <c r="D31" s="116"/>
      <c r="E31" s="109">
        <v>50.427879333496101</v>
      </c>
      <c r="F31" s="110">
        <f>E31/$C31</f>
        <v>0.37959504843267128</v>
      </c>
      <c r="G31" s="120"/>
      <c r="H31" s="110"/>
      <c r="I31" s="120"/>
      <c r="J31" s="110"/>
      <c r="K31" s="109">
        <v>127.820693969727</v>
      </c>
      <c r="L31" s="110">
        <f>K31/$C31</f>
        <v>0.96216821249326845</v>
      </c>
      <c r="M31" s="109">
        <v>127.31810760498</v>
      </c>
      <c r="N31" s="110">
        <f>M31/$C31</f>
        <v>0.9583850017378438</v>
      </c>
      <c r="O31" s="109">
        <v>59.459297180175803</v>
      </c>
      <c r="P31" s="110">
        <f>O31/$C31</f>
        <v>0.44757890062391104</v>
      </c>
      <c r="Q31" s="109">
        <v>197.085372924805</v>
      </c>
      <c r="R31" s="110">
        <f t="shared" si="9"/>
        <v>1.4835569662964008</v>
      </c>
      <c r="S31" s="112">
        <f>SUM(Таблица2[[#This Row],[5]],Таблица2[[#This Row],[7]],Таблица2[[#This Row],[9]],Таблица2[[#This Row],[11]],Таблица2[[#This Row],[13]],Таблица2[[#This Row],[15]],Таблица2[[#This Row],[17]])</f>
        <v>562.11135101318393</v>
      </c>
      <c r="T31" s="112">
        <f t="shared" si="10"/>
        <v>102.12122448681612</v>
      </c>
      <c r="U31" s="118">
        <f>Таблица2[[#This Row],[20]]*1108.23</f>
        <v>113173.80461302423</v>
      </c>
      <c r="V31" s="119">
        <f>AVERAGE(Таблица2[[#This Row],[6]],Таблица2[[#This Row],[8]],Таблица2[[#This Row],[10]],Таблица2[[#This Row],[12]],Таблица2[[#This Row],[14]],Таблица2[[#This Row],[16]],Таблица2[[#This Row],[18]])</f>
        <v>0.84625682591681906</v>
      </c>
      <c r="W31" s="122" t="s">
        <v>149</v>
      </c>
    </row>
    <row r="32" spans="1:23" x14ac:dyDescent="0.25">
      <c r="A32" s="105" t="s">
        <v>150</v>
      </c>
      <c r="B32" s="106">
        <v>4043.38</v>
      </c>
      <c r="C32" s="115">
        <f t="shared" si="0"/>
        <v>148.43247980000001</v>
      </c>
      <c r="D32" s="116">
        <v>32.200000000000003</v>
      </c>
      <c r="E32" s="109">
        <v>41.856388854980494</v>
      </c>
      <c r="F32" s="110"/>
      <c r="G32" s="109">
        <v>78.370983886719003</v>
      </c>
      <c r="H32" s="110"/>
      <c r="I32" s="109">
        <v>123.88779907226599</v>
      </c>
      <c r="J32" s="110"/>
      <c r="K32" s="109">
        <v>138.44813232421899</v>
      </c>
      <c r="L32" s="110"/>
      <c r="M32" s="109">
        <v>130.57285766601598</v>
      </c>
      <c r="N32" s="110"/>
      <c r="O32" s="109">
        <v>95.719029235839997</v>
      </c>
      <c r="P32" s="110"/>
      <c r="Q32" s="109">
        <v>70.625439453124997</v>
      </c>
      <c r="R32" s="110">
        <f t="shared" si="9"/>
        <v>0.47580852619512048</v>
      </c>
      <c r="S32" s="112">
        <f>SUM(Таблица2[[#This Row],[5]],Таблица2[[#This Row],[7]],Таблица2[[#This Row],[9]],Таблица2[[#This Row],[11]],Таблица2[[#This Row],[13]],Таблица2[[#This Row],[15]],Таблица2[[#This Row],[17]])</f>
        <v>679.48063049316545</v>
      </c>
      <c r="T32" s="112">
        <f t="shared" si="10"/>
        <v>748.57412911095878</v>
      </c>
      <c r="U32" s="118">
        <f>Таблица2[[#This Row],[20]]*1108.23</f>
        <v>829592.30710463785</v>
      </c>
      <c r="V32" s="119">
        <f>AVERAGE(Таблица2[[#This Row],[6]],Таблица2[[#This Row],[8]],Таблица2[[#This Row],[10]],Таблица2[[#This Row],[12]],Таблица2[[#This Row],[14]],Таблица2[[#This Row],[16]],Таблица2[[#This Row],[18]])</f>
        <v>0.47580852619512048</v>
      </c>
      <c r="W32" s="114"/>
    </row>
    <row r="33" spans="1:23" x14ac:dyDescent="0.25">
      <c r="A33" s="105" t="s">
        <v>151</v>
      </c>
      <c r="B33" s="106">
        <v>4823.8999999999996</v>
      </c>
      <c r="C33" s="115">
        <f t="shared" si="0"/>
        <v>177.08536899999999</v>
      </c>
      <c r="D33" s="116">
        <v>30</v>
      </c>
      <c r="E33" s="109">
        <v>69.876335144042997</v>
      </c>
      <c r="F33" s="110"/>
      <c r="G33" s="109">
        <v>89.530715942382997</v>
      </c>
      <c r="H33" s="110"/>
      <c r="I33" s="109">
        <v>158.21243286132801</v>
      </c>
      <c r="J33" s="110"/>
      <c r="K33" s="109">
        <v>207.27635192871099</v>
      </c>
      <c r="L33" s="110"/>
      <c r="M33" s="109">
        <v>172.54006958007801</v>
      </c>
      <c r="N33" s="110"/>
      <c r="O33" s="109">
        <v>146.46565246582</v>
      </c>
      <c r="P33" s="110"/>
      <c r="Q33" s="109">
        <v>111.24432373046901</v>
      </c>
      <c r="R33" s="110">
        <f t="shared" si="9"/>
        <v>0.62819601844390105</v>
      </c>
      <c r="S33" s="112">
        <f>SUM(Таблица2[[#This Row],[5]],Таблица2[[#This Row],[7]],Таблица2[[#This Row],[9]],Таблица2[[#This Row],[11]],Таблица2[[#This Row],[13]],Таблица2[[#This Row],[15]],Таблица2[[#This Row],[17]])</f>
        <v>955.14588165283203</v>
      </c>
      <c r="T33" s="112">
        <f t="shared" si="10"/>
        <v>565.31246830426517</v>
      </c>
      <c r="U33" s="118">
        <f>Таблица2[[#This Row],[20]]*1108.23</f>
        <v>626496.23674883577</v>
      </c>
      <c r="V33" s="119">
        <f>AVERAGE(Таблица2[[#This Row],[6]],Таблица2[[#This Row],[8]],Таблица2[[#This Row],[10]],Таблица2[[#This Row],[12]],Таблица2[[#This Row],[14]],Таблица2[[#This Row],[16]],Таблица2[[#This Row],[18]])</f>
        <v>0.62819601844390105</v>
      </c>
      <c r="W33" s="114"/>
    </row>
    <row r="34" spans="1:23" x14ac:dyDescent="0.25">
      <c r="A34" s="105" t="s">
        <v>125</v>
      </c>
      <c r="B34" s="106">
        <v>3439.2</v>
      </c>
      <c r="C34" s="115">
        <f t="shared" si="0"/>
        <v>126.25303199999999</v>
      </c>
      <c r="D34" s="116">
        <v>20</v>
      </c>
      <c r="E34" s="109">
        <v>56.184974670410199</v>
      </c>
      <c r="F34" s="110"/>
      <c r="G34" s="109">
        <v>76.79541015625</v>
      </c>
      <c r="H34" s="110"/>
      <c r="I34" s="109">
        <v>116.16374206543</v>
      </c>
      <c r="J34" s="110"/>
      <c r="K34" s="109">
        <v>106.272834777832</v>
      </c>
      <c r="L34" s="110"/>
      <c r="M34" s="109">
        <v>138.58950805664099</v>
      </c>
      <c r="N34" s="110"/>
      <c r="O34" s="109">
        <v>89.182929992675994</v>
      </c>
      <c r="P34" s="110"/>
      <c r="Q34" s="109">
        <v>77.162422180175795</v>
      </c>
      <c r="R34" s="110">
        <f t="shared" si="9"/>
        <v>0.61117282458749822</v>
      </c>
      <c r="S34" s="112">
        <f>SUM(Таблица2[[#This Row],[5]],Таблица2[[#This Row],[7]],Таблица2[[#This Row],[9]],Таблица2[[#This Row],[11]],Таблица2[[#This Row],[13]],Таблица2[[#This Row],[15]],Таблица2[[#This Row],[17]])</f>
        <v>660.35182189941497</v>
      </c>
      <c r="T34" s="112">
        <f t="shared" si="10"/>
        <v>420.11477499993066</v>
      </c>
      <c r="U34" s="118">
        <f>Таблица2[[#This Row],[20]]*1108.23</f>
        <v>465583.79709817318</v>
      </c>
      <c r="V34" s="119">
        <f>AVERAGE(Таблица2[[#This Row],[6]],Таблица2[[#This Row],[8]],Таблица2[[#This Row],[10]],Таблица2[[#This Row],[12]],Таблица2[[#This Row],[14]],Таблица2[[#This Row],[16]],Таблица2[[#This Row],[18]])</f>
        <v>0.61117282458749822</v>
      </c>
      <c r="W34" s="114"/>
    </row>
    <row r="35" spans="1:23" x14ac:dyDescent="0.25">
      <c r="A35" s="105" t="s">
        <v>152</v>
      </c>
      <c r="B35" s="106">
        <v>4293.1000000000004</v>
      </c>
      <c r="C35" s="115">
        <f t="shared" si="0"/>
        <v>157.59970100000001</v>
      </c>
      <c r="D35" s="116">
        <v>27</v>
      </c>
      <c r="E35" s="109">
        <v>49.186920166015597</v>
      </c>
      <c r="F35" s="110"/>
      <c r="G35" s="109">
        <v>94.887275695800994</v>
      </c>
      <c r="H35" s="110"/>
      <c r="I35" s="109">
        <v>145.28445434570301</v>
      </c>
      <c r="J35" s="110"/>
      <c r="K35" s="109">
        <v>172.84286499023401</v>
      </c>
      <c r="L35" s="110"/>
      <c r="M35" s="109">
        <v>134.13241577148401</v>
      </c>
      <c r="N35" s="110"/>
      <c r="O35" s="109">
        <v>113.24609375</v>
      </c>
      <c r="P35" s="110"/>
      <c r="Q35" s="109">
        <v>96.414428710937997</v>
      </c>
      <c r="R35" s="110">
        <f t="shared" si="9"/>
        <v>0.61176784028884668</v>
      </c>
      <c r="S35" s="112">
        <f>SUM(Таблица2[[#This Row],[5]],Таблица2[[#This Row],[7]],Таблица2[[#This Row],[9]],Таблица2[[#This Row],[11]],Таблица2[[#This Row],[13]],Таблица2[[#This Row],[15]],Таблица2[[#This Row],[17]])</f>
        <v>805.99445343017555</v>
      </c>
      <c r="T35" s="112">
        <f t="shared" si="10"/>
        <v>511.48972986658714</v>
      </c>
      <c r="U35" s="118">
        <f>Таблица2[[#This Row],[20]]*1108.23</f>
        <v>566848.26333004783</v>
      </c>
      <c r="V35" s="119">
        <f>AVERAGE(Таблица2[[#This Row],[6]],Таблица2[[#This Row],[8]],Таблица2[[#This Row],[10]],Таблица2[[#This Row],[12]],Таблица2[[#This Row],[14]],Таблица2[[#This Row],[16]],Таблица2[[#This Row],[18]])</f>
        <v>0.61176784028884668</v>
      </c>
      <c r="W35" s="114"/>
    </row>
    <row r="36" spans="1:23" ht="30" x14ac:dyDescent="0.25">
      <c r="A36" s="105" t="s">
        <v>127</v>
      </c>
      <c r="B36" s="123">
        <v>4845.6000000000004</v>
      </c>
      <c r="C36" s="115">
        <f t="shared" si="0"/>
        <v>177.88197600000001</v>
      </c>
      <c r="D36" s="116"/>
      <c r="E36" s="109">
        <v>116.143608093262</v>
      </c>
      <c r="F36" s="110">
        <f>E36/$C36</f>
        <v>0.6529251063259045</v>
      </c>
      <c r="G36" s="109">
        <v>218.80122375488301</v>
      </c>
      <c r="H36" s="110">
        <f>G36/$C36</f>
        <v>1.2300359411055957</v>
      </c>
      <c r="I36" s="109">
        <v>322.33755493164102</v>
      </c>
      <c r="J36" s="110">
        <f>I36/$C36</f>
        <v>1.8120866553204975</v>
      </c>
      <c r="K36" s="109">
        <v>381.11941528320301</v>
      </c>
      <c r="L36" s="110">
        <f>K36/$C36</f>
        <v>2.1425409355875549</v>
      </c>
      <c r="M36" s="109">
        <v>342.15652465820301</v>
      </c>
      <c r="N36" s="110">
        <f>M36/$C36</f>
        <v>1.9235030572080163</v>
      </c>
      <c r="O36" s="109">
        <v>267.71560668945301</v>
      </c>
      <c r="P36" s="110">
        <f>O36/$C36</f>
        <v>1.505018173901177</v>
      </c>
      <c r="Q36" s="109">
        <v>198.622314453125</v>
      </c>
      <c r="R36" s="110">
        <f t="shared" si="9"/>
        <v>1.1165960650961342</v>
      </c>
      <c r="S36" s="112">
        <f>SUM(Таблица2[[#This Row],[5]],Таблица2[[#This Row],[7]],Таблица2[[#This Row],[9]],Таблица2[[#This Row],[11]],Таблица2[[#This Row],[13]],Таблица2[[#This Row],[15]],Таблица2[[#This Row],[17]])</f>
        <v>1846.8962478637704</v>
      </c>
      <c r="T36" s="112">
        <f t="shared" si="10"/>
        <v>-601.72241586377004</v>
      </c>
      <c r="U36" s="118">
        <f>Таблица2[[#This Row],[20]]*1108.23</f>
        <v>-666846.83293270587</v>
      </c>
      <c r="V36" s="119">
        <f>AVERAGE(Таблица2[[#This Row],[6]],Таблица2[[#This Row],[8]],Таблица2[[#This Row],[10]],Таблица2[[#This Row],[12]],Таблица2[[#This Row],[14]],Таблица2[[#This Row],[16]],Таблица2[[#This Row],[18]])</f>
        <v>1.4832437049349829</v>
      </c>
      <c r="W36" s="122" t="s">
        <v>153</v>
      </c>
    </row>
    <row r="37" spans="1:23" x14ac:dyDescent="0.25">
      <c r="A37" s="105" t="s">
        <v>154</v>
      </c>
      <c r="B37" s="123">
        <v>5438.59</v>
      </c>
      <c r="C37" s="115">
        <f t="shared" si="0"/>
        <v>199.65063889999999</v>
      </c>
      <c r="D37" s="124">
        <v>30</v>
      </c>
      <c r="E37" s="109">
        <v>63.629598617553697</v>
      </c>
      <c r="F37" s="110"/>
      <c r="G37" s="109">
        <v>107.27620697021459</v>
      </c>
      <c r="H37" s="110"/>
      <c r="I37" s="109">
        <v>100.5459823608399</v>
      </c>
      <c r="J37" s="110"/>
      <c r="K37" s="109">
        <v>193.27835464477499</v>
      </c>
      <c r="L37" s="110"/>
      <c r="M37" s="109">
        <v>202.06684875488321</v>
      </c>
      <c r="N37" s="110"/>
      <c r="O37" s="109">
        <v>140.85689926147512</v>
      </c>
      <c r="P37" s="110"/>
      <c r="Q37" s="109">
        <v>126.8485183715822</v>
      </c>
      <c r="R37" s="110">
        <f t="shared" si="9"/>
        <v>0.63535242897528343</v>
      </c>
      <c r="S37" s="112">
        <f>SUM(Таблица2[[#This Row],[5]],Таблица2[[#This Row],[7]],Таблица2[[#This Row],[9]],Таблица2[[#This Row],[11]],Таблица2[[#This Row],[13]],Таблица2[[#This Row],[15]],Таблица2[[#This Row],[17]])</f>
        <v>934.5024089813237</v>
      </c>
      <c r="T37" s="112">
        <f t="shared" si="10"/>
        <v>536.33860202813889</v>
      </c>
      <c r="U37" s="118">
        <f>Таблица2[[#This Row],[20]]*1108.23</f>
        <v>594386.52892564435</v>
      </c>
      <c r="V37" s="119">
        <f>AVERAGE(Таблица2[[#This Row],[6]],Таблица2[[#This Row],[8]],Таблица2[[#This Row],[10]],Таблица2[[#This Row],[12]],Таблица2[[#This Row],[14]],Таблица2[[#This Row],[16]],Таблица2[[#This Row],[18]])</f>
        <v>0.63535242897528343</v>
      </c>
      <c r="W37" s="114"/>
    </row>
    <row r="38" spans="1:23" ht="30" x14ac:dyDescent="0.25">
      <c r="A38" s="105" t="s">
        <v>155</v>
      </c>
      <c r="B38" s="123"/>
      <c r="C38" s="115"/>
      <c r="D38" s="116">
        <v>30</v>
      </c>
      <c r="E38" s="109">
        <v>41.141677856445298</v>
      </c>
      <c r="F38" s="110"/>
      <c r="G38" s="109">
        <v>73.688537597655994</v>
      </c>
      <c r="H38" s="110"/>
      <c r="I38" s="109">
        <v>52.139152526855497</v>
      </c>
      <c r="J38" s="110"/>
      <c r="K38" s="109">
        <v>137.25228881835901</v>
      </c>
      <c r="L38" s="110"/>
      <c r="M38" s="109">
        <v>146.81607055664099</v>
      </c>
      <c r="N38" s="110"/>
      <c r="O38" s="109">
        <v>100.28210449218801</v>
      </c>
      <c r="P38" s="110"/>
      <c r="Q38" s="109">
        <v>91.037551879882997</v>
      </c>
      <c r="R38" s="110"/>
      <c r="S38" s="112">
        <f>SUM(Таблица2[[#This Row],[5]],Таблица2[[#This Row],[7]],Таблица2[[#This Row],[9]],Таблица2[[#This Row],[11]],Таблица2[[#This Row],[13]],Таблица2[[#This Row],[15]],Таблица2[[#This Row],[17]])</f>
        <v>642.3573837280278</v>
      </c>
      <c r="T38" s="112"/>
      <c r="U38" s="112"/>
      <c r="V38" s="119"/>
      <c r="W38" s="122" t="s">
        <v>156</v>
      </c>
    </row>
    <row r="39" spans="1:23" x14ac:dyDescent="0.25">
      <c r="A39" s="105" t="s">
        <v>18</v>
      </c>
      <c r="B39" s="123"/>
      <c r="C39" s="115"/>
      <c r="D39" s="116"/>
      <c r="E39" s="109">
        <v>22.487920761108398</v>
      </c>
      <c r="F39" s="110"/>
      <c r="G39" s="109">
        <v>33.587669372558601</v>
      </c>
      <c r="H39" s="110"/>
      <c r="I39" s="109">
        <v>48.406829833984403</v>
      </c>
      <c r="J39" s="110"/>
      <c r="K39" s="109">
        <v>56.026065826416001</v>
      </c>
      <c r="L39" s="110"/>
      <c r="M39" s="109">
        <v>55.250778198242202</v>
      </c>
      <c r="N39" s="110"/>
      <c r="O39" s="109">
        <v>40.574794769287102</v>
      </c>
      <c r="P39" s="110"/>
      <c r="Q39" s="109">
        <v>35.810966491699197</v>
      </c>
      <c r="R39" s="111"/>
      <c r="S39" s="112">
        <f>SUM(Таблица2[[#This Row],[5]],Таблица2[[#This Row],[7]],Таблица2[[#This Row],[9]],Таблица2[[#This Row],[11]],Таблица2[[#This Row],[13]],Таблица2[[#This Row],[15]],Таблица2[[#This Row],[17]])</f>
        <v>292.1450252532959</v>
      </c>
      <c r="T39" s="112"/>
      <c r="U39" s="112"/>
      <c r="V39" s="119"/>
      <c r="W39" s="114"/>
    </row>
    <row r="40" spans="1:23" x14ac:dyDescent="0.25">
      <c r="A40" s="105" t="s">
        <v>157</v>
      </c>
      <c r="B40" s="106">
        <v>3233.6</v>
      </c>
      <c r="C40" s="115">
        <f t="shared" si="0"/>
        <v>118.705456</v>
      </c>
      <c r="D40" s="116">
        <v>32</v>
      </c>
      <c r="E40" s="109">
        <v>95.197868347167997</v>
      </c>
      <c r="F40" s="110"/>
      <c r="G40" s="109">
        <v>101.75082397460901</v>
      </c>
      <c r="H40" s="110"/>
      <c r="I40" s="109">
        <v>157.69883728027301</v>
      </c>
      <c r="J40" s="110"/>
      <c r="K40" s="109">
        <v>188.41288757324199</v>
      </c>
      <c r="L40" s="110"/>
      <c r="M40" s="109">
        <v>176.97776794433599</v>
      </c>
      <c r="N40" s="110"/>
      <c r="O40" s="109">
        <v>122.61764526367199</v>
      </c>
      <c r="P40" s="110"/>
      <c r="Q40" s="109">
        <v>109.13319396972699</v>
      </c>
      <c r="R40" s="110">
        <f>Q40/$C40</f>
        <v>0.91936122944278986</v>
      </c>
      <c r="S40" s="112">
        <f>SUM(Таблица2[[#This Row],[5]],Таблица2[[#This Row],[7]],Таблица2[[#This Row],[9]],Таблица2[[#This Row],[11]],Таблица2[[#This Row],[13]],Таблица2[[#This Row],[15]],Таблица2[[#This Row],[17]])</f>
        <v>951.789024353027</v>
      </c>
      <c r="T40" s="112">
        <f>S40/V40-S40</f>
        <v>83.483068782650548</v>
      </c>
      <c r="U40" s="118">
        <f>Таблица2[[#This Row],[20]]*1108.23</f>
        <v>92518.441316996817</v>
      </c>
      <c r="V40" s="119">
        <f>AVERAGE(Таблица2[[#This Row],[6]],Таблица2[[#This Row],[8]],Таблица2[[#This Row],[10]],Таблица2[[#This Row],[12]],Таблица2[[#This Row],[14]],Таблица2[[#This Row],[16]],Таблица2[[#This Row],[18]])</f>
        <v>0.91936122944278986</v>
      </c>
      <c r="W40" s="114"/>
    </row>
    <row r="41" spans="1:23" ht="30" x14ac:dyDescent="0.25">
      <c r="A41" s="105" t="s">
        <v>158</v>
      </c>
      <c r="B41" s="106">
        <v>5358.3</v>
      </c>
      <c r="C41" s="115">
        <f t="shared" si="0"/>
        <v>196.703193</v>
      </c>
      <c r="D41" s="116">
        <v>26</v>
      </c>
      <c r="E41" s="109">
        <v>81.78931427002</v>
      </c>
      <c r="F41" s="110"/>
      <c r="G41" s="109">
        <v>95.234466552734006</v>
      </c>
      <c r="H41" s="110"/>
      <c r="I41" s="109">
        <v>142.34596252441401</v>
      </c>
      <c r="J41" s="110"/>
      <c r="K41" s="109">
        <v>165.03428649902301</v>
      </c>
      <c r="L41" s="110"/>
      <c r="M41" s="109">
        <v>153.94453430175801</v>
      </c>
      <c r="N41" s="110"/>
      <c r="O41" s="109">
        <v>109.70614624023401</v>
      </c>
      <c r="P41" s="110"/>
      <c r="Q41" s="109">
        <v>209.78883361816401</v>
      </c>
      <c r="R41" s="110">
        <f>Q41/$C41</f>
        <v>1.0665248002261154</v>
      </c>
      <c r="S41" s="112">
        <f>SUM(Таблица2[[#This Row],[5]],Таблица2[[#This Row],[7]],Таблица2[[#This Row],[9]],Таблица2[[#This Row],[11]],Таблица2[[#This Row],[13]],Таблица2[[#This Row],[15]],Таблица2[[#This Row],[17]])</f>
        <v>957.8435440063472</v>
      </c>
      <c r="T41" s="112">
        <f>S41/V41-S41</f>
        <v>-59.745774687458947</v>
      </c>
      <c r="U41" s="118">
        <f>Таблица2[[#This Row],[20]]*1108.23</f>
        <v>-66212.059881882626</v>
      </c>
      <c r="V41" s="119">
        <f>AVERAGE(Таблица2[[#This Row],[6]],Таблица2[[#This Row],[8]],Таблица2[[#This Row],[10]],Таблица2[[#This Row],[12]],Таблица2[[#This Row],[14]],Таблица2[[#This Row],[16]],Таблица2[[#This Row],[18]])</f>
        <v>1.0665248002261154</v>
      </c>
      <c r="W41" s="122" t="s">
        <v>159</v>
      </c>
    </row>
    <row r="42" spans="1:23" x14ac:dyDescent="0.25">
      <c r="A42" s="105" t="s">
        <v>130</v>
      </c>
      <c r="B42" s="106">
        <v>3038.9</v>
      </c>
      <c r="C42" s="115">
        <f t="shared" si="0"/>
        <v>111.558019</v>
      </c>
      <c r="D42" s="116">
        <v>26</v>
      </c>
      <c r="E42" s="109">
        <v>43.069747924804702</v>
      </c>
      <c r="F42" s="110"/>
      <c r="G42" s="109">
        <v>78.637962341309006</v>
      </c>
      <c r="H42" s="110"/>
      <c r="I42" s="109">
        <v>107.73858642578099</v>
      </c>
      <c r="J42" s="110"/>
      <c r="K42" s="109">
        <v>134.11978149414099</v>
      </c>
      <c r="L42" s="110"/>
      <c r="M42" s="109">
        <v>131.81790161132801</v>
      </c>
      <c r="N42" s="110"/>
      <c r="O42" s="109">
        <v>84.937675476074006</v>
      </c>
      <c r="P42" s="110"/>
      <c r="Q42" s="109">
        <v>79.999168395995994</v>
      </c>
      <c r="R42" s="110">
        <f>Q42/$C42</f>
        <v>0.71710818382312791</v>
      </c>
      <c r="S42" s="112">
        <f>SUM(Таблица2[[#This Row],[5]],Таблица2[[#This Row],[7]],Таблица2[[#This Row],[9]],Таблица2[[#This Row],[11]],Таблица2[[#This Row],[13]],Таблица2[[#This Row],[15]],Таблица2[[#This Row],[17]])</f>
        <v>660.32082366943371</v>
      </c>
      <c r="T42" s="112">
        <f>S42/V42-S42</f>
        <v>260.48978561556567</v>
      </c>
      <c r="U42" s="118">
        <f>Таблица2[[#This Row],[20]]*1108.23</f>
        <v>288682.59511273832</v>
      </c>
      <c r="V42" s="119">
        <f>AVERAGE(Таблица2[[#This Row],[6]],Таблица2[[#This Row],[8]],Таблица2[[#This Row],[10]],Таблица2[[#This Row],[12]],Таблица2[[#This Row],[14]],Таблица2[[#This Row],[16]],Таблица2[[#This Row],[18]])</f>
        <v>0.71710818382312791</v>
      </c>
      <c r="W42" s="114"/>
    </row>
    <row r="43" spans="1:23" ht="15.75" thickBot="1" x14ac:dyDescent="0.3">
      <c r="A43" s="105" t="s">
        <v>160</v>
      </c>
      <c r="B43" s="106">
        <v>4863.6000000000004</v>
      </c>
      <c r="C43" s="115">
        <f t="shared" si="0"/>
        <v>178.542756</v>
      </c>
      <c r="D43" s="124">
        <v>35</v>
      </c>
      <c r="E43" s="125">
        <v>83.509452819824006</v>
      </c>
      <c r="F43" s="110"/>
      <c r="G43" s="125">
        <v>92.763854980469006</v>
      </c>
      <c r="H43" s="110"/>
      <c r="I43" s="125">
        <v>225.83712768554699</v>
      </c>
      <c r="J43" s="110"/>
      <c r="K43" s="125">
        <v>264.61151123046898</v>
      </c>
      <c r="L43" s="110"/>
      <c r="M43" s="125">
        <v>210.45423889160199</v>
      </c>
      <c r="N43" s="110"/>
      <c r="O43" s="126">
        <v>0</v>
      </c>
      <c r="P43" s="110"/>
      <c r="Q43" s="125">
        <v>131.45422363281301</v>
      </c>
      <c r="R43" s="110">
        <f>Q43/$C43</f>
        <v>0.7362618712618787</v>
      </c>
      <c r="S43" s="112">
        <f>SUM(Таблица2[[#This Row],[5]],Таблица2[[#This Row],[7]],Таблица2[[#This Row],[9]],Таблица2[[#This Row],[11]],Таблица2[[#This Row],[13]],Таблица2[[#This Row],[15]],Таблица2[[#This Row],[17]])</f>
        <v>1008.630409240724</v>
      </c>
      <c r="T43" s="112">
        <f>S43/V43-S43</f>
        <v>361.30391523004209</v>
      </c>
      <c r="U43" s="118">
        <f>Таблица2[[#This Row],[20]]*1108.23</f>
        <v>400407.83797538956</v>
      </c>
      <c r="V43" s="119">
        <f>AVERAGE(Таблица2[[#This Row],[6]],Таблица2[[#This Row],[8]],Таблица2[[#This Row],[10]],Таблица2[[#This Row],[12]],Таблица2[[#This Row],[14]],Таблица2[[#This Row],[16]],Таблица2[[#This Row],[18]])</f>
        <v>0.7362618712618787</v>
      </c>
      <c r="W43" s="114"/>
    </row>
    <row r="44" spans="1:23" x14ac:dyDescent="0.25">
      <c r="E44" s="127"/>
      <c r="F44" s="127"/>
      <c r="G44" s="127"/>
      <c r="H44" s="127"/>
      <c r="I44" s="127"/>
      <c r="J44" s="127"/>
      <c r="K44" s="127"/>
      <c r="L44" s="128"/>
      <c r="M44" s="127"/>
      <c r="N44" s="127"/>
      <c r="O44" s="127"/>
      <c r="P44" s="127"/>
      <c r="Q44" s="127"/>
      <c r="R44" s="127"/>
      <c r="S44" s="127"/>
      <c r="T44" s="127"/>
      <c r="U44" s="127"/>
      <c r="V44" s="127"/>
    </row>
    <row r="45" spans="1:23" ht="18.75" x14ac:dyDescent="0.3">
      <c r="E45" s="129" t="s">
        <v>161</v>
      </c>
    </row>
    <row r="47" spans="1:23" x14ac:dyDescent="0.25">
      <c r="D47" s="130"/>
      <c r="E47" s="130"/>
      <c r="G47" s="130"/>
      <c r="I47" s="130"/>
      <c r="K47" s="130"/>
      <c r="M47" s="130"/>
      <c r="O47" s="130"/>
      <c r="Q47" s="130"/>
      <c r="S47" s="130"/>
      <c r="T47" s="130"/>
      <c r="U47" s="130"/>
    </row>
    <row r="48" spans="1:23" x14ac:dyDescent="0.25">
      <c r="D48" s="130"/>
      <c r="E48" s="130"/>
      <c r="G48" s="130"/>
      <c r="I48" s="130"/>
      <c r="K48" s="130"/>
      <c r="M48" s="130"/>
      <c r="O48" s="130"/>
      <c r="Q48" s="130"/>
    </row>
    <row r="49" spans="4:17" x14ac:dyDescent="0.25">
      <c r="D49" s="130"/>
      <c r="E49" s="130"/>
      <c r="G49" s="130"/>
      <c r="I49" s="130"/>
      <c r="K49" s="130"/>
      <c r="M49" s="130"/>
      <c r="O49" s="130"/>
      <c r="Q49" s="130"/>
    </row>
    <row r="50" spans="4:17" x14ac:dyDescent="0.25">
      <c r="D50" s="130"/>
      <c r="E50" s="130"/>
      <c r="G50" s="130"/>
      <c r="I50" s="130"/>
      <c r="K50" s="130"/>
      <c r="M50" s="130"/>
      <c r="O50" s="130"/>
      <c r="Q50" s="130"/>
    </row>
    <row r="51" spans="4:17" x14ac:dyDescent="0.25">
      <c r="D51" s="130"/>
      <c r="E51" s="130"/>
      <c r="G51" s="130"/>
      <c r="I51" s="130"/>
      <c r="K51" s="130"/>
      <c r="M51" s="130"/>
      <c r="O51" s="130"/>
      <c r="Q51" s="130"/>
    </row>
    <row r="52" spans="4:17" x14ac:dyDescent="0.25">
      <c r="D52" s="130"/>
      <c r="E52" s="130"/>
      <c r="G52" s="130"/>
      <c r="I52" s="130"/>
      <c r="K52" s="130"/>
      <c r="M52" s="130"/>
      <c r="O52" s="130"/>
      <c r="Q52" s="130"/>
    </row>
    <row r="53" spans="4:17" x14ac:dyDescent="0.25">
      <c r="D53" s="130"/>
      <c r="E53" s="130"/>
      <c r="G53" s="130"/>
      <c r="I53" s="130"/>
      <c r="K53" s="130"/>
      <c r="M53" s="130"/>
      <c r="O53" s="130"/>
      <c r="Q53" s="130"/>
    </row>
    <row r="54" spans="4:17" x14ac:dyDescent="0.25">
      <c r="D54" s="130"/>
      <c r="E54" s="130"/>
      <c r="G54" s="130"/>
      <c r="I54" s="130"/>
      <c r="K54" s="130"/>
      <c r="M54" s="130"/>
      <c r="O54" s="130"/>
      <c r="Q54" s="130"/>
    </row>
    <row r="55" spans="4:17" x14ac:dyDescent="0.25">
      <c r="D55" s="130"/>
      <c r="E55" s="130"/>
      <c r="G55" s="130"/>
      <c r="I55" s="130"/>
      <c r="K55" s="130"/>
      <c r="M55" s="130"/>
      <c r="O55" s="130"/>
      <c r="Q55" s="130"/>
    </row>
    <row r="56" spans="4:17" x14ac:dyDescent="0.25">
      <c r="D56" s="130"/>
      <c r="E56" s="130"/>
      <c r="G56" s="130"/>
      <c r="I56" s="130"/>
      <c r="K56" s="130"/>
      <c r="M56" s="130"/>
      <c r="O56" s="130"/>
      <c r="Q56" s="130"/>
    </row>
    <row r="57" spans="4:17" x14ac:dyDescent="0.25">
      <c r="D57" s="130"/>
      <c r="E57" s="130"/>
      <c r="G57" s="130"/>
      <c r="I57" s="130"/>
      <c r="K57" s="130"/>
      <c r="M57" s="130"/>
      <c r="O57" s="130"/>
      <c r="Q57" s="130"/>
    </row>
    <row r="58" spans="4:17" x14ac:dyDescent="0.25">
      <c r="D58" s="130"/>
      <c r="E58" s="130"/>
      <c r="G58" s="130"/>
      <c r="I58" s="130"/>
      <c r="K58" s="130"/>
      <c r="M58" s="130"/>
      <c r="O58" s="130"/>
      <c r="Q58" s="130"/>
    </row>
    <row r="59" spans="4:17" x14ac:dyDescent="0.25">
      <c r="D59" s="130"/>
      <c r="E59" s="130"/>
      <c r="G59" s="130"/>
      <c r="I59" s="130"/>
      <c r="K59" s="130"/>
      <c r="M59" s="130"/>
      <c r="O59" s="130"/>
      <c r="Q59" s="130"/>
    </row>
    <row r="60" spans="4:17" x14ac:dyDescent="0.25">
      <c r="D60" s="130"/>
      <c r="E60" s="130"/>
      <c r="G60" s="130"/>
      <c r="I60" s="130"/>
      <c r="K60" s="130"/>
      <c r="M60" s="130"/>
      <c r="O60" s="130"/>
      <c r="Q60" s="130"/>
    </row>
    <row r="61" spans="4:17" x14ac:dyDescent="0.25">
      <c r="D61" s="130"/>
      <c r="E61" s="130"/>
      <c r="G61" s="130"/>
      <c r="I61" s="130"/>
      <c r="K61" s="130"/>
      <c r="M61" s="130"/>
      <c r="O61" s="130"/>
      <c r="Q61" s="130"/>
    </row>
    <row r="62" spans="4:17" x14ac:dyDescent="0.25">
      <c r="D62" s="130"/>
      <c r="E62" s="130"/>
      <c r="G62" s="130"/>
      <c r="I62" s="130"/>
      <c r="K62" s="130"/>
      <c r="M62" s="130"/>
      <c r="O62" s="130"/>
      <c r="Q62" s="130"/>
    </row>
    <row r="63" spans="4:17" x14ac:dyDescent="0.25">
      <c r="D63" s="130"/>
      <c r="E63" s="130"/>
      <c r="G63" s="130"/>
      <c r="I63" s="130"/>
      <c r="K63" s="130"/>
      <c r="M63" s="130"/>
      <c r="O63" s="130"/>
      <c r="Q63" s="130"/>
    </row>
    <row r="64" spans="4:17" x14ac:dyDescent="0.25">
      <c r="D64" s="130"/>
      <c r="E64" s="130"/>
      <c r="G64" s="130"/>
      <c r="I64" s="130"/>
      <c r="K64" s="130"/>
      <c r="M64" s="130"/>
      <c r="O64" s="130"/>
      <c r="Q64" s="130"/>
    </row>
    <row r="65" spans="4:17" x14ac:dyDescent="0.25">
      <c r="D65" s="130"/>
      <c r="E65" s="130"/>
      <c r="G65" s="130"/>
      <c r="I65" s="130"/>
      <c r="K65" s="130"/>
      <c r="M65" s="130"/>
      <c r="O65" s="130"/>
      <c r="Q65" s="130"/>
    </row>
    <row r="66" spans="4:17" x14ac:dyDescent="0.25">
      <c r="D66" s="130"/>
      <c r="E66" s="130"/>
      <c r="G66" s="130"/>
      <c r="I66" s="130"/>
      <c r="K66" s="130"/>
      <c r="M66" s="130"/>
      <c r="O66" s="130"/>
      <c r="Q66" s="130"/>
    </row>
    <row r="67" spans="4:17" x14ac:dyDescent="0.25">
      <c r="D67" s="130"/>
      <c r="E67" s="130"/>
      <c r="G67" s="130"/>
      <c r="I67" s="130"/>
      <c r="K67" s="130"/>
      <c r="M67" s="130"/>
      <c r="O67" s="130"/>
      <c r="Q67" s="130"/>
    </row>
    <row r="68" spans="4:17" x14ac:dyDescent="0.25">
      <c r="D68" s="130"/>
      <c r="E68" s="130"/>
      <c r="G68" s="130"/>
      <c r="I68" s="130"/>
      <c r="K68" s="130"/>
      <c r="M68" s="130"/>
      <c r="O68" s="130"/>
      <c r="Q68" s="130"/>
    </row>
    <row r="69" spans="4:17" x14ac:dyDescent="0.25">
      <c r="D69" s="130"/>
      <c r="E69" s="130"/>
      <c r="G69" s="130"/>
      <c r="I69" s="130"/>
      <c r="K69" s="130"/>
      <c r="M69" s="130"/>
      <c r="O69" s="130"/>
      <c r="Q69" s="130"/>
    </row>
    <row r="70" spans="4:17" x14ac:dyDescent="0.25">
      <c r="D70" s="130"/>
      <c r="E70" s="130"/>
      <c r="G70" s="130"/>
      <c r="I70" s="130"/>
      <c r="K70" s="130"/>
      <c r="M70" s="130"/>
      <c r="O70" s="130"/>
      <c r="Q70" s="130"/>
    </row>
    <row r="71" spans="4:17" x14ac:dyDescent="0.25">
      <c r="D71" s="130"/>
      <c r="E71" s="130"/>
      <c r="G71" s="130"/>
      <c r="I71" s="130"/>
      <c r="K71" s="130"/>
      <c r="M71" s="130"/>
      <c r="O71" s="130"/>
      <c r="Q71" s="130"/>
    </row>
    <row r="72" spans="4:17" x14ac:dyDescent="0.25">
      <c r="D72" s="130"/>
      <c r="E72" s="130"/>
      <c r="G72" s="130"/>
      <c r="I72" s="130"/>
      <c r="K72" s="130"/>
      <c r="M72" s="130"/>
      <c r="O72" s="130"/>
      <c r="Q72" s="130"/>
    </row>
    <row r="73" spans="4:17" x14ac:dyDescent="0.25">
      <c r="D73" s="130"/>
      <c r="E73" s="130"/>
      <c r="G73" s="130"/>
      <c r="I73" s="130"/>
      <c r="K73" s="130"/>
      <c r="M73" s="130"/>
      <c r="O73" s="130"/>
      <c r="Q73" s="130"/>
    </row>
    <row r="74" spans="4:17" x14ac:dyDescent="0.25">
      <c r="D74" s="130"/>
      <c r="E74" s="130"/>
      <c r="G74" s="130"/>
      <c r="I74" s="130"/>
      <c r="K74" s="130"/>
      <c r="M74" s="130"/>
      <c r="O74" s="130"/>
      <c r="Q74" s="130"/>
    </row>
    <row r="75" spans="4:17" x14ac:dyDescent="0.25">
      <c r="D75" s="130"/>
      <c r="E75" s="130"/>
      <c r="G75" s="130"/>
      <c r="I75" s="130"/>
      <c r="K75" s="130"/>
      <c r="M75" s="130"/>
      <c r="O75" s="130"/>
      <c r="Q75" s="130"/>
    </row>
    <row r="76" spans="4:17" x14ac:dyDescent="0.25">
      <c r="D76" s="130"/>
      <c r="E76" s="130"/>
      <c r="G76" s="130"/>
      <c r="I76" s="130"/>
      <c r="K76" s="130"/>
      <c r="M76" s="130"/>
      <c r="O76" s="130"/>
      <c r="Q76" s="130"/>
    </row>
  </sheetData>
  <mergeCells count="16">
    <mergeCell ref="T2:T3"/>
    <mergeCell ref="U2:U3"/>
    <mergeCell ref="V2:V3"/>
    <mergeCell ref="W2:W3"/>
    <mergeCell ref="I2:J2"/>
    <mergeCell ref="K2:L2"/>
    <mergeCell ref="M2:N2"/>
    <mergeCell ref="O2:P2"/>
    <mergeCell ref="Q2:R2"/>
    <mergeCell ref="S2:S3"/>
    <mergeCell ref="G2:H2"/>
    <mergeCell ref="A2:A3"/>
    <mergeCell ref="B2:B3"/>
    <mergeCell ref="C2:C3"/>
    <mergeCell ref="D2:D3"/>
    <mergeCell ref="E2:F2"/>
  </mergeCells>
  <pageMargins left="0.70866141732283472" right="0.70866141732283472" top="0.74803149606299213" bottom="0.74803149606299213" header="0.31496062992125984" footer="0.31496062992125984"/>
  <pageSetup paperSize="9" scale="58" orientation="portrait" verticalDpi="4294967293" r:id="rId1"/>
  <colBreaks count="1" manualBreakCount="1">
    <brk id="14" max="1048575" man="1"/>
  </colBreak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selection activeCell="B13" sqref="B13"/>
    </sheetView>
  </sheetViews>
  <sheetFormatPr defaultRowHeight="15" x14ac:dyDescent="0.25"/>
  <cols>
    <col min="1" max="1" width="20.85546875" customWidth="1"/>
  </cols>
  <sheetData>
    <row r="1" spans="1:2" x14ac:dyDescent="0.25">
      <c r="A1" s="10" t="s">
        <v>5</v>
      </c>
      <c r="B1" s="19">
        <v>3.5409999999999997E-2</v>
      </c>
    </row>
    <row r="2" spans="1:2" ht="24" x14ac:dyDescent="0.25">
      <c r="A2" s="29" t="s">
        <v>6</v>
      </c>
      <c r="B2" s="32">
        <v>3.7260000000000001E-2</v>
      </c>
    </row>
    <row r="3" spans="1:2" x14ac:dyDescent="0.25">
      <c r="A3" s="29" t="s">
        <v>167</v>
      </c>
      <c r="B3" s="32">
        <v>3.7260000000000001E-2</v>
      </c>
    </row>
    <row r="4" spans="1:2" ht="24" x14ac:dyDescent="0.25">
      <c r="A4" s="29" t="s">
        <v>7</v>
      </c>
      <c r="B4" s="32">
        <v>4.0410000000000001E-2</v>
      </c>
    </row>
    <row r="5" spans="1:2" ht="24" x14ac:dyDescent="0.25">
      <c r="A5" s="29" t="s">
        <v>8</v>
      </c>
      <c r="B5" s="32">
        <v>2.8250000000000001E-2</v>
      </c>
    </row>
    <row r="6" spans="1:2" x14ac:dyDescent="0.25">
      <c r="A6" s="10" t="s">
        <v>39</v>
      </c>
      <c r="B6" s="19">
        <v>3.7499999999999999E-2</v>
      </c>
    </row>
    <row r="7" spans="1:2" x14ac:dyDescent="0.25">
      <c r="A7" s="10" t="s">
        <v>10</v>
      </c>
      <c r="B7" s="19">
        <v>3.5740000000000001E-2</v>
      </c>
    </row>
    <row r="8" spans="1:2" x14ac:dyDescent="0.25">
      <c r="A8" s="10" t="s">
        <v>11</v>
      </c>
      <c r="B8" s="19">
        <v>3.9260000000000003E-2</v>
      </c>
    </row>
    <row r="9" spans="1:2" x14ac:dyDescent="0.25">
      <c r="A9" s="10" t="s">
        <v>37</v>
      </c>
      <c r="B9" s="19">
        <v>3.9469999999999998E-2</v>
      </c>
    </row>
    <row r="10" spans="1:2" x14ac:dyDescent="0.25">
      <c r="A10" s="10" t="s">
        <v>12</v>
      </c>
      <c r="B10" s="19">
        <v>2.9649999999999999E-2</v>
      </c>
    </row>
    <row r="11" spans="1:2" x14ac:dyDescent="0.25">
      <c r="A11" s="53" t="s">
        <v>13</v>
      </c>
      <c r="B11" s="19">
        <v>2.8910000000000002E-2</v>
      </c>
    </row>
    <row r="12" spans="1:2" x14ac:dyDescent="0.25">
      <c r="A12" s="53" t="s">
        <v>40</v>
      </c>
      <c r="B12" s="19">
        <v>2.8250000000000001E-2</v>
      </c>
    </row>
    <row r="13" spans="1:2" x14ac:dyDescent="0.25">
      <c r="A13" s="53" t="s">
        <v>14</v>
      </c>
      <c r="B13" s="19">
        <v>2.8250000000000001E-2</v>
      </c>
    </row>
    <row r="14" spans="1:2" x14ac:dyDescent="0.25">
      <c r="A14" s="53" t="s">
        <v>15</v>
      </c>
      <c r="B14" s="19">
        <v>2.8250000000000001E-2</v>
      </c>
    </row>
    <row r="15" spans="1:2" x14ac:dyDescent="0.25">
      <c r="A15" s="53" t="s">
        <v>166</v>
      </c>
      <c r="B15" s="19"/>
    </row>
    <row r="16" spans="1:2" x14ac:dyDescent="0.25">
      <c r="A16" s="53" t="s">
        <v>115</v>
      </c>
      <c r="B16" s="19"/>
    </row>
    <row r="17" spans="1:2" x14ac:dyDescent="0.25">
      <c r="A17" s="53" t="s">
        <v>16</v>
      </c>
      <c r="B17" s="19">
        <v>3.671E-2</v>
      </c>
    </row>
    <row r="18" spans="1:2" x14ac:dyDescent="0.25">
      <c r="A18" s="53" t="s">
        <v>168</v>
      </c>
      <c r="B18" s="19"/>
    </row>
    <row r="19" spans="1:2" ht="24" x14ac:dyDescent="0.25">
      <c r="A19" s="29" t="s">
        <v>165</v>
      </c>
      <c r="B19" s="32"/>
    </row>
    <row r="20" spans="1:2" ht="24" x14ac:dyDescent="0.25">
      <c r="A20" s="29" t="s">
        <v>51</v>
      </c>
      <c r="B20" s="32">
        <v>3.671E-2</v>
      </c>
    </row>
    <row r="21" spans="1:2" ht="24" x14ac:dyDescent="0.25">
      <c r="A21" s="29" t="s">
        <v>41</v>
      </c>
      <c r="B21" s="32">
        <v>3.0030000000000001E-2</v>
      </c>
    </row>
    <row r="22" spans="1:2" ht="24" x14ac:dyDescent="0.25">
      <c r="A22" s="29" t="s">
        <v>17</v>
      </c>
      <c r="B22" s="32">
        <v>3.0030000000000001E-2</v>
      </c>
    </row>
    <row r="23" spans="1:2" x14ac:dyDescent="0.25">
      <c r="A23" s="10" t="s">
        <v>18</v>
      </c>
      <c r="B23" s="19">
        <v>3.0030000000000001E-2</v>
      </c>
    </row>
    <row r="24" spans="1:2" ht="24" x14ac:dyDescent="0.25">
      <c r="A24" s="29" t="s">
        <v>52</v>
      </c>
      <c r="B24" s="32">
        <v>3.671E-2</v>
      </c>
    </row>
    <row r="25" spans="1:2" ht="24" x14ac:dyDescent="0.25">
      <c r="A25" s="29" t="s">
        <v>19</v>
      </c>
      <c r="B25" s="32">
        <v>2.7602999999999999E-2</v>
      </c>
    </row>
    <row r="26" spans="1:2" x14ac:dyDescent="0.25">
      <c r="A26" s="10" t="s">
        <v>20</v>
      </c>
      <c r="B26" s="19">
        <v>3.671E-2</v>
      </c>
    </row>
    <row r="27" spans="1:2" x14ac:dyDescent="0.25">
      <c r="A27" s="10" t="s">
        <v>21</v>
      </c>
      <c r="B27" s="19">
        <v>3.671E-2</v>
      </c>
    </row>
    <row r="28" spans="1:2" x14ac:dyDescent="0.25">
      <c r="A28" s="10" t="s">
        <v>22</v>
      </c>
      <c r="B28" s="19">
        <v>3.671E-2</v>
      </c>
    </row>
    <row r="29" spans="1:2" x14ac:dyDescent="0.25">
      <c r="A29" s="20" t="s">
        <v>23</v>
      </c>
      <c r="B29" s="19">
        <v>3.671E-2</v>
      </c>
    </row>
    <row r="30" spans="1:2" ht="24" x14ac:dyDescent="0.25">
      <c r="A30" s="29" t="s">
        <v>24</v>
      </c>
      <c r="B30" s="32">
        <v>3.5950000000000003E-2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СК 2016-2017</vt:lpstr>
      <vt:lpstr>Чебаркуль СК 2015-2016</vt:lpstr>
      <vt:lpstr>2014-2015</vt:lpstr>
      <vt:lpstr>2013-2014</vt:lpstr>
      <vt:lpstr>Лист1</vt:lpstr>
      <vt:lpstr>'СК 2016-2017'!Заголовки_для_печати</vt:lpstr>
      <vt:lpstr>'Чебаркуль СК 2015-2016'!Заголовки_для_печати</vt:lpstr>
      <vt:lpstr>'2014-2015'!Область_печати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PC\user</dc:creator>
  <cp:lastModifiedBy>Пользователь Windows</cp:lastModifiedBy>
  <cp:lastPrinted>2017-04-04T01:31:27Z</cp:lastPrinted>
  <dcterms:created xsi:type="dcterms:W3CDTF">2015-10-22T10:12:59Z</dcterms:created>
  <dcterms:modified xsi:type="dcterms:W3CDTF">2017-04-27T09:20:46Z</dcterms:modified>
</cp:coreProperties>
</file>